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paula.costa\Desktop\NEA\Indicadores Site\Site 2023\"/>
    </mc:Choice>
  </mc:AlternateContent>
  <xr:revisionPtr revIDLastSave="0" documentId="13_ncr:1_{AED07502-F3BD-4381-87A0-E47A1A427A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lança" sheetId="1" r:id="rId1"/>
    <sheet name="Balança (2)" sheetId="2" r:id="rId2"/>
  </sheets>
  <definedNames>
    <definedName name="_xlnm.Print_Area" localSheetId="0">Balança!$A$1:$Q$49</definedName>
    <definedName name="_xlnm.Print_Area" localSheetId="1">'Balança (2)'!$A$1:$Q$46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2" l="1"/>
  <c r="F73" i="2"/>
  <c r="G73" i="2"/>
  <c r="C77" i="2"/>
  <c r="G77" i="2"/>
  <c r="C78" i="2"/>
  <c r="G78" i="2"/>
  <c r="J78" i="2"/>
  <c r="C79" i="2"/>
  <c r="C80" i="2"/>
  <c r="C81" i="2"/>
  <c r="C82" i="2"/>
  <c r="H82" i="2"/>
  <c r="U82" i="2"/>
  <c r="C83" i="2"/>
  <c r="H83" i="2"/>
  <c r="H84" i="2" s="1"/>
  <c r="P83" i="2"/>
  <c r="C84" i="2"/>
  <c r="S84" i="2"/>
  <c r="C85" i="2"/>
  <c r="C86" i="2"/>
  <c r="C87" i="2"/>
  <c r="C88" i="2"/>
  <c r="C89" i="2"/>
  <c r="N89" i="2"/>
  <c r="C90" i="2"/>
  <c r="S64" i="2"/>
  <c r="G63" i="2" l="1"/>
  <c r="G64" i="2"/>
  <c r="G65" i="2"/>
  <c r="G66" i="2"/>
  <c r="G67" i="2"/>
  <c r="G68" i="2"/>
  <c r="G69" i="2"/>
  <c r="G70" i="2"/>
  <c r="G71" i="2"/>
  <c r="G72" i="2"/>
  <c r="G62" i="2"/>
  <c r="F72" i="2"/>
  <c r="E72" i="2"/>
  <c r="F71" i="2"/>
  <c r="E71" i="2"/>
  <c r="F70" i="2"/>
  <c r="E70" i="2"/>
  <c r="O68" i="2"/>
  <c r="P68" i="2" s="1"/>
  <c r="F69" i="2"/>
  <c r="E69" i="2"/>
  <c r="F68" i="2"/>
  <c r="E68" i="2"/>
  <c r="P67" i="2"/>
  <c r="F67" i="2"/>
  <c r="E67" i="2"/>
  <c r="P66" i="2"/>
  <c r="F66" i="2"/>
  <c r="E66" i="2"/>
  <c r="P65" i="2"/>
  <c r="F65" i="2"/>
  <c r="E65" i="2"/>
  <c r="P64" i="2"/>
  <c r="F64" i="2"/>
  <c r="E64" i="2"/>
  <c r="P63" i="2"/>
  <c r="F63" i="2"/>
  <c r="E63" i="2"/>
  <c r="P62" i="2"/>
  <c r="F62" i="2"/>
  <c r="E62" i="2"/>
  <c r="P61" i="2"/>
  <c r="E61" i="2"/>
  <c r="P60" i="2"/>
  <c r="E60" i="2"/>
  <c r="P59" i="2"/>
  <c r="P58" i="2"/>
  <c r="S65" i="1"/>
  <c r="C90" i="1"/>
  <c r="O69" i="1"/>
  <c r="P61" i="1"/>
  <c r="P66" i="1"/>
  <c r="E73" i="1"/>
  <c r="P68" i="1" l="1"/>
  <c r="P67" i="1"/>
  <c r="P65" i="1"/>
  <c r="P64" i="1"/>
  <c r="P62" i="1"/>
  <c r="P63" i="1"/>
  <c r="P60" i="1"/>
  <c r="P59" i="1"/>
  <c r="P58" i="1"/>
  <c r="P69" i="1"/>
  <c r="F72" i="1"/>
  <c r="F73" i="1"/>
  <c r="P84" i="1"/>
  <c r="U81" i="1"/>
  <c r="C89" i="1"/>
  <c r="E72" i="1"/>
  <c r="F69" i="1"/>
  <c r="G161" i="1" l="1"/>
  <c r="E165" i="1"/>
  <c r="E171" i="1"/>
  <c r="E172" i="1" s="1"/>
  <c r="E166" i="1"/>
  <c r="G171" i="1"/>
  <c r="G172" i="1" s="1"/>
  <c r="G166" i="1"/>
  <c r="G165" i="1"/>
  <c r="G162" i="1"/>
  <c r="F162" i="1"/>
  <c r="F161" i="1"/>
  <c r="G160" i="1"/>
  <c r="F160" i="1"/>
  <c r="G159" i="1"/>
  <c r="F159" i="1"/>
  <c r="F150" i="1"/>
  <c r="G167" i="1" l="1"/>
  <c r="G168" i="1" s="1"/>
  <c r="E167" i="1"/>
  <c r="E168" i="1" s="1"/>
  <c r="E71" i="1"/>
  <c r="E70" i="1"/>
  <c r="C88" i="1"/>
  <c r="C85" i="1" l="1"/>
  <c r="C86" i="1"/>
  <c r="C87" i="1"/>
  <c r="F71" i="1"/>
  <c r="E69" i="1" l="1"/>
  <c r="F63" i="1"/>
  <c r="F64" i="1"/>
  <c r="F65" i="1"/>
  <c r="F66" i="1"/>
  <c r="F67" i="1"/>
  <c r="F68" i="1"/>
  <c r="F70" i="1"/>
  <c r="F62" i="1"/>
  <c r="E60" i="1" l="1"/>
  <c r="E68" i="1" l="1"/>
  <c r="E67" i="1" l="1"/>
  <c r="C77" i="1" l="1"/>
  <c r="C78" i="1"/>
  <c r="C79" i="1"/>
  <c r="C80" i="1"/>
  <c r="C81" i="1"/>
  <c r="C82" i="1"/>
  <c r="C83" i="1"/>
  <c r="C84" i="1"/>
  <c r="E66" i="1"/>
  <c r="E61" i="1"/>
  <c r="E62" i="1"/>
  <c r="E63" i="1"/>
  <c r="E64" i="1"/>
  <c r="E65" i="1"/>
  <c r="N90" i="1" l="1"/>
</calcChain>
</file>

<file path=xl/sharedStrings.xml><?xml version="1.0" encoding="utf-8"?>
<sst xmlns="http://schemas.openxmlformats.org/spreadsheetml/2006/main" count="128" uniqueCount="54">
  <si>
    <t xml:space="preserve">Ano </t>
  </si>
  <si>
    <t>Fonte:  INE</t>
  </si>
  <si>
    <t>Total</t>
  </si>
  <si>
    <t>PALOP</t>
  </si>
  <si>
    <t>EUA</t>
  </si>
  <si>
    <t>Canadá</t>
  </si>
  <si>
    <t>Suíça</t>
  </si>
  <si>
    <t>Outros</t>
  </si>
  <si>
    <t>França</t>
  </si>
  <si>
    <t>Reino Unido</t>
  </si>
  <si>
    <t>Importação e Exportação de matérias primas e produtos farmacêuticos</t>
  </si>
  <si>
    <t>Rácio Exp / Imp (%)</t>
  </si>
  <si>
    <t>Tipo de bens (Nomenclatura combinada - NC8)</t>
  </si>
  <si>
    <t>Período de referência dos dados</t>
  </si>
  <si>
    <t xml:space="preserve">€ </t>
  </si>
  <si>
    <t>Mundo</t>
  </si>
  <si>
    <t>MUNDO</t>
  </si>
  <si>
    <t>V.H.(%)</t>
  </si>
  <si>
    <t>Importações (M€)</t>
  </si>
  <si>
    <t>Exportações (M€)</t>
  </si>
  <si>
    <t>Brasil</t>
  </si>
  <si>
    <t>China</t>
  </si>
  <si>
    <t>Índia</t>
  </si>
  <si>
    <t>México</t>
  </si>
  <si>
    <t>Principais Destinos de Exportação</t>
  </si>
  <si>
    <t>Total e Variação Homóloga</t>
  </si>
  <si>
    <t>Exportação de matérias primas e produtos farmacêuticos</t>
  </si>
  <si>
    <t>Rácio de cobertura</t>
  </si>
  <si>
    <t>Principais Origens de Importação</t>
  </si>
  <si>
    <t>2019</t>
  </si>
  <si>
    <t>OPEP*</t>
  </si>
  <si>
    <t>2020</t>
  </si>
  <si>
    <t>Saúde</t>
  </si>
  <si>
    <t>Sector Farmacêutico</t>
  </si>
  <si>
    <t>PIB</t>
  </si>
  <si>
    <t>Restante Saúde</t>
  </si>
  <si>
    <t>Restante</t>
  </si>
  <si>
    <t>Jordânia</t>
  </si>
  <si>
    <t>EU 27</t>
  </si>
  <si>
    <t>Egito</t>
  </si>
  <si>
    <t>Exportações</t>
  </si>
  <si>
    <t>UK</t>
  </si>
  <si>
    <t xml:space="preserve">Importações (€) de bens por Local de origem e Tipo de bens (Nomenclatura combinada - NC8); Anual (2) </t>
  </si>
  <si>
    <t>2021</t>
  </si>
  <si>
    <t xml:space="preserve">Local de origem (1) </t>
  </si>
  <si>
    <t>Importações</t>
  </si>
  <si>
    <t>Japão</t>
  </si>
  <si>
    <t>Matérias Primas</t>
  </si>
  <si>
    <t>Produtos farmacêuticos</t>
  </si>
  <si>
    <t>Exp.</t>
  </si>
  <si>
    <t>Imp.</t>
  </si>
  <si>
    <r>
      <rPr>
        <b/>
        <sz val="14"/>
        <color theme="1" tint="0.34998626667073579"/>
        <rFont val="Dosis"/>
      </rPr>
      <t>Exportação</t>
    </r>
    <r>
      <rPr>
        <sz val="14"/>
        <color theme="1" tint="0.34998626667073579"/>
        <rFont val="Dosis"/>
      </rPr>
      <t xml:space="preserve"> de matérias primas e produtos farmacêuticos</t>
    </r>
  </si>
  <si>
    <r>
      <rPr>
        <b/>
        <sz val="14"/>
        <color theme="1" tint="0.34998626667073579"/>
        <rFont val="Dosis"/>
      </rPr>
      <t>Importação</t>
    </r>
    <r>
      <rPr>
        <sz val="14"/>
        <color theme="1" tint="0.34998626667073579"/>
        <rFont val="Dosis"/>
      </rPr>
      <t xml:space="preserve"> de matérias primas e produtos farmacêuticos</t>
    </r>
  </si>
  <si>
    <t>carg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</si>
</sst>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0.0"/>
  </numFmts>
  <fonts count="31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color theme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0"/>
      <color theme="0"/>
      <name val="Tahoma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Calibri"/>
      <family val="2"/>
    </font>
    <font>
      <sz val="11"/>
      <color rgb="FFFF0000"/>
      <name val="Tahoma"/>
      <family val="2"/>
      <scheme val="minor"/>
    </font>
    <font>
      <b/>
      <sz val="10"/>
      <color rgb="FFFF0000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Calibri"/>
      <family val="2"/>
    </font>
    <font>
      <b/>
      <sz val="12"/>
      <color theme="8"/>
      <name val="Dosis"/>
    </font>
    <font>
      <sz val="11"/>
      <color theme="1"/>
      <name val="Dosis"/>
    </font>
    <font>
      <sz val="11"/>
      <name val="Tahoma"/>
      <family val="2"/>
      <scheme val="minor"/>
    </font>
    <font>
      <sz val="9"/>
      <color theme="1"/>
      <name val="Dosis"/>
    </font>
    <font>
      <sz val="14"/>
      <color theme="1" tint="0.34998626667073579"/>
      <name val="Dosis"/>
    </font>
    <font>
      <sz val="11"/>
      <color theme="1" tint="0.34998626667073579"/>
      <name val="Dosis"/>
    </font>
    <font>
      <sz val="10"/>
      <name val="Arial"/>
      <family val="2"/>
    </font>
    <font>
      <sz val="1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4"/>
      <color theme="1" tint="0.34998626667073579"/>
      <name val="Dosis"/>
    </font>
    <font>
      <sz val="10"/>
      <color theme="0"/>
      <name val="Arial"/>
      <family val="2"/>
    </font>
    <font>
      <sz val="11"/>
      <color theme="0"/>
      <name val="Dosis"/>
    </font>
    <font>
      <sz val="9"/>
      <color theme="0"/>
      <name val="Dosis"/>
    </font>
    <font>
      <b/>
      <sz val="10"/>
      <color theme="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1499984740745262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23" fillId="0" borderId="0"/>
  </cellStyleXfs>
  <cellXfs count="12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/>
    <xf numFmtId="1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9" fillId="2" borderId="0" xfId="0" applyNumberFormat="1" applyFont="1" applyFill="1"/>
    <xf numFmtId="165" fontId="4" fillId="2" borderId="0" xfId="0" applyNumberFormat="1" applyFont="1" applyFill="1"/>
    <xf numFmtId="0" fontId="7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/>
    </xf>
    <xf numFmtId="0" fontId="7" fillId="2" borderId="2" xfId="2" applyFont="1" applyFill="1" applyBorder="1" applyAlignment="1">
      <alignment horizontal="center" vertical="top" wrapText="1"/>
    </xf>
    <xf numFmtId="1" fontId="8" fillId="2" borderId="1" xfId="2" applyNumberFormat="1" applyFont="1" applyFill="1" applyBorder="1" applyAlignment="1">
      <alignment horizontal="right" vertical="top"/>
    </xf>
    <xf numFmtId="0" fontId="10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9" fontId="12" fillId="2" borderId="0" xfId="1" applyFont="1" applyFill="1"/>
    <xf numFmtId="165" fontId="12" fillId="2" borderId="0" xfId="0" applyNumberFormat="1" applyFont="1" applyFill="1" applyAlignment="1">
      <alignment horizontal="center"/>
    </xf>
    <xf numFmtId="0" fontId="13" fillId="2" borderId="1" xfId="0" applyFont="1" applyFill="1" applyBorder="1" applyAlignment="1">
      <alignment horizontal="center" vertical="top" wrapText="1"/>
    </xf>
    <xf numFmtId="1" fontId="14" fillId="2" borderId="1" xfId="0" applyNumberFormat="1" applyFont="1" applyFill="1" applyBorder="1" applyAlignment="1">
      <alignment horizontal="right" vertical="top"/>
    </xf>
    <xf numFmtId="49" fontId="14" fillId="2" borderId="1" xfId="0" applyNumberFormat="1" applyFont="1" applyFill="1" applyBorder="1" applyAlignment="1">
      <alignment horizontal="left" vertical="top"/>
    </xf>
    <xf numFmtId="0" fontId="13" fillId="2" borderId="2" xfId="2" applyFont="1" applyFill="1" applyBorder="1" applyAlignment="1">
      <alignment horizontal="center" vertical="top" wrapText="1"/>
    </xf>
    <xf numFmtId="1" fontId="14" fillId="2" borderId="1" xfId="2" applyNumberFormat="1" applyFont="1" applyFill="1" applyBorder="1" applyAlignment="1">
      <alignment horizontal="right" vertical="top"/>
    </xf>
    <xf numFmtId="0" fontId="14" fillId="2" borderId="0" xfId="2" applyFont="1" applyFill="1" applyAlignment="1">
      <alignment vertical="top"/>
    </xf>
    <xf numFmtId="0" fontId="15" fillId="2" borderId="0" xfId="2" applyFont="1" applyFill="1"/>
    <xf numFmtId="1" fontId="16" fillId="2" borderId="0" xfId="0" applyNumberFormat="1" applyFont="1" applyFill="1"/>
    <xf numFmtId="9" fontId="10" fillId="2" borderId="0" xfId="1" applyFont="1" applyFill="1"/>
    <xf numFmtId="165" fontId="12" fillId="2" borderId="0" xfId="1" applyNumberFormat="1" applyFont="1" applyFill="1" applyAlignment="1">
      <alignment horizontal="center"/>
    </xf>
    <xf numFmtId="165" fontId="0" fillId="0" borderId="0" xfId="1" applyNumberFormat="1" applyFont="1"/>
    <xf numFmtId="165" fontId="10" fillId="2" borderId="0" xfId="1" applyNumberFormat="1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0" fillId="0" borderId="6" xfId="0" applyBorder="1" applyAlignment="1">
      <alignment wrapText="1"/>
    </xf>
    <xf numFmtId="0" fontId="17" fillId="2" borderId="6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3" fillId="2" borderId="1" xfId="2" applyFont="1" applyFill="1" applyBorder="1" applyAlignment="1">
      <alignment vertical="top"/>
    </xf>
    <xf numFmtId="0" fontId="13" fillId="2" borderId="1" xfId="2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3" fillId="2" borderId="1" xfId="2" applyFont="1" applyFill="1" applyBorder="1" applyAlignment="1">
      <alignment vertical="top" wrapText="1"/>
    </xf>
    <xf numFmtId="166" fontId="0" fillId="0" borderId="0" xfId="0" applyNumberFormat="1"/>
    <xf numFmtId="1" fontId="0" fillId="0" borderId="0" xfId="0" applyNumberFormat="1"/>
    <xf numFmtId="0" fontId="24" fillId="2" borderId="0" xfId="0" applyFont="1" applyFill="1" applyAlignment="1">
      <alignment horizontal="center"/>
    </xf>
    <xf numFmtId="3" fontId="0" fillId="0" borderId="0" xfId="0" applyNumberFormat="1"/>
    <xf numFmtId="0" fontId="25" fillId="0" borderId="0" xfId="0" applyFont="1"/>
    <xf numFmtId="1" fontId="25" fillId="0" borderId="0" xfId="0" applyNumberFormat="1" applyFont="1"/>
    <xf numFmtId="167" fontId="0" fillId="0" borderId="0" xfId="0" applyNumberFormat="1"/>
    <xf numFmtId="9" fontId="0" fillId="0" borderId="0" xfId="1" applyFont="1"/>
    <xf numFmtId="165" fontId="0" fillId="0" borderId="0" xfId="0" applyNumberFormat="1"/>
    <xf numFmtId="1" fontId="14" fillId="2" borderId="3" xfId="0" applyNumberFormat="1" applyFont="1" applyFill="1" applyBorder="1" applyAlignment="1">
      <alignment horizontal="right" vertical="top"/>
    </xf>
    <xf numFmtId="1" fontId="14" fillId="2" borderId="4" xfId="0" applyNumberFormat="1" applyFont="1" applyFill="1" applyBorder="1" applyAlignment="1">
      <alignment horizontal="right" vertical="top"/>
    </xf>
    <xf numFmtId="1" fontId="14" fillId="2" borderId="5" xfId="0" applyNumberFormat="1" applyFont="1" applyFill="1" applyBorder="1" applyAlignment="1">
      <alignment horizontal="right" vertical="top"/>
    </xf>
    <xf numFmtId="49" fontId="14" fillId="2" borderId="2" xfId="0" applyNumberFormat="1" applyFont="1" applyFill="1" applyBorder="1" applyAlignment="1">
      <alignment horizontal="left" vertical="top"/>
    </xf>
    <xf numFmtId="1" fontId="14" fillId="2" borderId="7" xfId="0" applyNumberFormat="1" applyFont="1" applyFill="1" applyBorder="1" applyAlignment="1">
      <alignment horizontal="right" vertical="top"/>
    </xf>
    <xf numFmtId="49" fontId="14" fillId="2" borderId="7" xfId="0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/>
    </xf>
    <xf numFmtId="1" fontId="14" fillId="2" borderId="8" xfId="0" applyNumberFormat="1" applyFont="1" applyFill="1" applyBorder="1" applyAlignment="1">
      <alignment horizontal="right" vertical="top"/>
    </xf>
    <xf numFmtId="0" fontId="6" fillId="0" borderId="0" xfId="2"/>
    <xf numFmtId="9" fontId="0" fillId="2" borderId="0" xfId="0" applyNumberFormat="1" applyFill="1"/>
    <xf numFmtId="0" fontId="21" fillId="2" borderId="0" xfId="0" applyFont="1" applyFill="1" applyAlignment="1">
      <alignment horizontal="left" vertical="center"/>
    </xf>
    <xf numFmtId="0" fontId="13" fillId="2" borderId="1" xfId="2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/>
    </xf>
    <xf numFmtId="0" fontId="14" fillId="2" borderId="1" xfId="0" applyFont="1" applyFill="1" applyBorder="1" applyAlignment="1">
      <alignment vertical="top"/>
    </xf>
    <xf numFmtId="0" fontId="10" fillId="2" borderId="0" xfId="0" applyFont="1" applyFill="1"/>
    <xf numFmtId="0" fontId="13" fillId="2" borderId="1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166" fontId="0" fillId="0" borderId="0" xfId="3" applyNumberFormat="1" applyFont="1" applyAlignment="1">
      <alignment horizontal="center"/>
    </xf>
    <xf numFmtId="0" fontId="13" fillId="2" borderId="1" xfId="2" applyFont="1" applyFill="1" applyBorder="1" applyAlignment="1">
      <alignment vertical="top"/>
    </xf>
    <xf numFmtId="0" fontId="14" fillId="2" borderId="1" xfId="2" applyFont="1" applyFill="1" applyBorder="1" applyAlignment="1">
      <alignment vertical="top"/>
    </xf>
    <xf numFmtId="0" fontId="15" fillId="2" borderId="0" xfId="2" applyFont="1" applyFill="1"/>
    <xf numFmtId="0" fontId="4" fillId="2" borderId="0" xfId="0" applyFont="1" applyFill="1" applyAlignment="1">
      <alignment wrapText="1"/>
    </xf>
    <xf numFmtId="9" fontId="4" fillId="2" borderId="0" xfId="0" applyNumberFormat="1" applyFont="1" applyFill="1"/>
    <xf numFmtId="0" fontId="27" fillId="0" borderId="0" xfId="2" applyFont="1"/>
    <xf numFmtId="3" fontId="5" fillId="2" borderId="0" xfId="0" applyNumberFormat="1" applyFont="1" applyFill="1" applyAlignment="1">
      <alignment horizontal="center"/>
    </xf>
    <xf numFmtId="49" fontId="8" fillId="2" borderId="2" xfId="0" applyNumberFormat="1" applyFont="1" applyFill="1" applyBorder="1" applyAlignment="1">
      <alignment horizontal="left" vertical="top"/>
    </xf>
    <xf numFmtId="0" fontId="28" fillId="2" borderId="0" xfId="0" applyFont="1" applyFill="1"/>
    <xf numFmtId="0" fontId="4" fillId="0" borderId="0" xfId="0" applyFont="1"/>
    <xf numFmtId="0" fontId="29" fillId="2" borderId="0" xfId="0" applyFont="1" applyFill="1"/>
    <xf numFmtId="165" fontId="4" fillId="0" borderId="0" xfId="1" applyNumberFormat="1" applyFont="1"/>
    <xf numFmtId="0" fontId="30" fillId="2" borderId="0" xfId="0" applyFont="1" applyFill="1" applyAlignment="1">
      <alignment horizontal="center" vertical="center" wrapText="1"/>
    </xf>
    <xf numFmtId="9" fontId="5" fillId="2" borderId="0" xfId="1" applyFont="1" applyFill="1"/>
    <xf numFmtId="9" fontId="4" fillId="2" borderId="0" xfId="1" applyFont="1" applyFill="1"/>
    <xf numFmtId="165" fontId="5" fillId="2" borderId="0" xfId="0" applyNumberFormat="1" applyFont="1" applyFill="1" applyAlignment="1">
      <alignment horizontal="center"/>
    </xf>
    <xf numFmtId="165" fontId="4" fillId="2" borderId="0" xfId="1" applyNumberFormat="1" applyFont="1" applyFill="1"/>
    <xf numFmtId="3" fontId="4" fillId="0" borderId="0" xfId="0" applyNumberFormat="1" applyFont="1"/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1" fontId="8" fillId="2" borderId="1" xfId="0" applyNumberFormat="1" applyFont="1" applyFill="1" applyBorder="1" applyAlignment="1">
      <alignment horizontal="right" vertical="top"/>
    </xf>
    <xf numFmtId="0" fontId="4" fillId="2" borderId="0" xfId="0" applyFont="1" applyFill="1"/>
    <xf numFmtId="1" fontId="8" fillId="2" borderId="3" xfId="0" applyNumberFormat="1" applyFont="1" applyFill="1" applyBorder="1" applyAlignment="1">
      <alignment horizontal="right" vertical="top"/>
    </xf>
    <xf numFmtId="1" fontId="8" fillId="2" borderId="7" xfId="0" applyNumberFormat="1" applyFont="1" applyFill="1" applyBorder="1" applyAlignment="1">
      <alignment horizontal="right" vertical="top"/>
    </xf>
    <xf numFmtId="1" fontId="8" fillId="2" borderId="4" xfId="0" applyNumberFormat="1" applyFont="1" applyFill="1" applyBorder="1" applyAlignment="1">
      <alignment horizontal="right" vertical="top"/>
    </xf>
    <xf numFmtId="1" fontId="8" fillId="2" borderId="8" xfId="0" applyNumberFormat="1" applyFont="1" applyFill="1" applyBorder="1" applyAlignment="1">
      <alignment horizontal="right" vertical="top"/>
    </xf>
    <xf numFmtId="1" fontId="8" fillId="2" borderId="5" xfId="0" applyNumberFormat="1" applyFont="1" applyFill="1" applyBorder="1" applyAlignment="1">
      <alignment horizontal="right" vertical="top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top"/>
    </xf>
    <xf numFmtId="0" fontId="8" fillId="2" borderId="1" xfId="2" applyFont="1" applyFill="1" applyBorder="1" applyAlignment="1">
      <alignment vertical="top"/>
    </xf>
    <xf numFmtId="0" fontId="7" fillId="2" borderId="1" xfId="2" applyFont="1" applyFill="1" applyBorder="1" applyAlignment="1">
      <alignment vertical="top"/>
    </xf>
    <xf numFmtId="0" fontId="27" fillId="2" borderId="0" xfId="2" applyFont="1" applyFill="1"/>
    <xf numFmtId="0" fontId="8" fillId="2" borderId="0" xfId="2" applyFont="1" applyFill="1" applyAlignment="1">
      <alignment vertical="top"/>
    </xf>
    <xf numFmtId="0" fontId="27" fillId="2" borderId="0" xfId="2" applyFont="1" applyFill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Percentagem" xfId="1" builtinId="5"/>
    <cellStyle name="Vírgula" xfId="3" builtin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693866529816E-2"/>
          <c:y val="0.15297927982698969"/>
          <c:w val="0.8688910628019324"/>
          <c:h val="0.75043518518518526"/>
        </c:manualLayout>
      </c:layout>
      <c:lineChart>
        <c:grouping val="standard"/>
        <c:varyColors val="0"/>
        <c:ser>
          <c:idx val="0"/>
          <c:order val="0"/>
          <c:tx>
            <c:strRef>
              <c:f>Balança!$E$59</c:f>
              <c:strCache>
                <c:ptCount val="1"/>
                <c:pt idx="0">
                  <c:v>Rácio Exp / Imp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Balança!$B$62:$B$73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Balança!$E$62:$E$73</c:f>
              <c:numCache>
                <c:formatCode>0%</c:formatCode>
                <c:ptCount val="12"/>
                <c:pt idx="0">
                  <c:v>0.27589932737030409</c:v>
                </c:pt>
                <c:pt idx="1">
                  <c:v>0.32944762397704452</c:v>
                </c:pt>
                <c:pt idx="2">
                  <c:v>0.35258611057460165</c:v>
                </c:pt>
                <c:pt idx="3">
                  <c:v>0.40611163508057613</c:v>
                </c:pt>
                <c:pt idx="4">
                  <c:v>0.3900539284721673</c:v>
                </c:pt>
                <c:pt idx="5">
                  <c:v>0.46562074692985439</c:v>
                </c:pt>
                <c:pt idx="6">
                  <c:v>0.44310274252967663</c:v>
                </c:pt>
                <c:pt idx="7">
                  <c:v>0.37939764954842609</c:v>
                </c:pt>
                <c:pt idx="8">
                  <c:v>0.43656968275960073</c:v>
                </c:pt>
                <c:pt idx="9">
                  <c:v>0.44885701070351336</c:v>
                </c:pt>
                <c:pt idx="10">
                  <c:v>0.40946118072217774</c:v>
                </c:pt>
                <c:pt idx="11">
                  <c:v>0.5173278295043916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9-43C5-A705-0DDB90F3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55656"/>
        <c:axId val="416062712"/>
      </c:lineChart>
      <c:catAx>
        <c:axId val="41605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  <a:ea typeface="+mn-ea"/>
                <a:cs typeface="+mn-cs"/>
              </a:defRPr>
            </a:pPr>
            <a:endParaRPr lang="pt-PT"/>
          </a:p>
        </c:txPr>
        <c:crossAx val="416062712"/>
        <c:crosses val="autoZero"/>
        <c:auto val="1"/>
        <c:lblAlgn val="ctr"/>
        <c:lblOffset val="100"/>
        <c:noMultiLvlLbl val="0"/>
      </c:catAx>
      <c:valAx>
        <c:axId val="416062712"/>
        <c:scaling>
          <c:orientation val="minMax"/>
          <c:min val="0.15000000000000002"/>
        </c:scaling>
        <c:delete val="1"/>
        <c:axPos val="l"/>
        <c:numFmt formatCode="0%" sourceLinked="1"/>
        <c:majorTickMark val="out"/>
        <c:minorTickMark val="none"/>
        <c:tickLblPos val="nextTo"/>
        <c:crossAx val="41605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899276233808514E-2"/>
          <c:y val="7.8720787207872081E-2"/>
          <c:w val="0.29133600908757595"/>
          <c:h val="8.2441816544149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Dosis" panose="02010503020202060003" pitchFamily="2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27-475F-9CED-29A73D2FF2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27-475F-9CED-29A73D2FF2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Balança!$D$171:$D$172</c:f>
              <c:strCache>
                <c:ptCount val="2"/>
                <c:pt idx="0">
                  <c:v> Sector Farmacêutico </c:v>
                </c:pt>
                <c:pt idx="1">
                  <c:v> Restante Saúde </c:v>
                </c:pt>
              </c:strCache>
            </c:strRef>
          </c:cat>
          <c:val>
            <c:numRef>
              <c:f>Balança!$G$171:$G$172</c:f>
              <c:numCache>
                <c:formatCode>0.0%</c:formatCode>
                <c:ptCount val="2"/>
                <c:pt idx="0">
                  <c:v>0.78902229845626071</c:v>
                </c:pt>
                <c:pt idx="1">
                  <c:v>0.21097770154373929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27-475F-9CED-29A73D2FF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5492441968582624E-2"/>
          <c:y val="0.1482749762662646"/>
          <c:w val="0.51700531524664506"/>
          <c:h val="0.75350793916717862"/>
        </c:manualLayout>
      </c:layout>
      <c:doughnut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6A-4B36-BCD6-37924E120C2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6A-4B36-BCD6-37924E120C23}"/>
              </c:ext>
            </c:extLst>
          </c:dPt>
          <c:dLbls>
            <c:dLbl>
              <c:idx val="1"/>
              <c:layout>
                <c:manualLayout>
                  <c:x val="1.1443822073089268E-2"/>
                  <c:y val="-1.4184397163120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A-4B36-BCD6-37924E120C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Balança!$S$21:$S$22</c:f>
              <c:strCache>
                <c:ptCount val="2"/>
                <c:pt idx="0">
                  <c:v>Matérias Primas</c:v>
                </c:pt>
                <c:pt idx="1">
                  <c:v>Produtos farmacêuticos</c:v>
                </c:pt>
              </c:strCache>
            </c:strRef>
          </c:cat>
          <c:val>
            <c:numRef>
              <c:f>Balança!$T$21:$T$22</c:f>
              <c:numCache>
                <c:formatCode>0%</c:formatCode>
                <c:ptCount val="2"/>
                <c:pt idx="0">
                  <c:v>0.09</c:v>
                </c:pt>
                <c:pt idx="1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A-4B36-BCD6-37924E12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3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87871592142179"/>
          <c:y val="0.27458386850579841"/>
          <c:w val="0.43065656885604692"/>
          <c:h val="0.655797174289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5492441968582624E-2"/>
          <c:y val="0.1482749762662646"/>
          <c:w val="0.51700531524664506"/>
          <c:h val="0.75350793916717862"/>
        </c:manualLayout>
      </c:layout>
      <c:doughnut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65-4C7F-AEB1-B2CCF7390FE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65-4C7F-AEB1-B2CCF7390FE6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5-4C7F-AEB1-B2CCF7390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Balança!$S$21:$S$22</c:f>
              <c:strCache>
                <c:ptCount val="2"/>
                <c:pt idx="0">
                  <c:v>Matérias Primas</c:v>
                </c:pt>
                <c:pt idx="1">
                  <c:v>Produtos farmacêuticos</c:v>
                </c:pt>
              </c:strCache>
            </c:strRef>
          </c:cat>
          <c:val>
            <c:numRef>
              <c:f>Balança!$U$21:$U$22</c:f>
              <c:numCache>
                <c:formatCode>0%</c:formatCode>
                <c:ptCount val="2"/>
                <c:pt idx="0">
                  <c:v>0.06</c:v>
                </c:pt>
                <c:pt idx="1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65-4C7F-AEB1-B2CCF7390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3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87871592142179"/>
          <c:y val="0.27458386850579841"/>
          <c:w val="0.43065656885604692"/>
          <c:h val="0.655797174289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693866529816E-2"/>
          <c:y val="0.15297927982698969"/>
          <c:w val="0.92519740895317837"/>
          <c:h val="0.66905819871107663"/>
        </c:manualLayout>
      </c:layout>
      <c:lineChart>
        <c:grouping val="standard"/>
        <c:varyColors val="0"/>
        <c:ser>
          <c:idx val="0"/>
          <c:order val="0"/>
          <c:tx>
            <c:strRef>
              <c:f>'Balança (2)'!$E$59</c:f>
              <c:strCache>
                <c:ptCount val="1"/>
                <c:pt idx="0">
                  <c:v>Rácio Exp / Imp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'Balança (2)'!$B$62:$B$73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'Balança (2)'!$E$62:$E$73</c:f>
              <c:numCache>
                <c:formatCode>0%</c:formatCode>
                <c:ptCount val="12"/>
                <c:pt idx="0">
                  <c:v>0.27589932737030409</c:v>
                </c:pt>
                <c:pt idx="1">
                  <c:v>0.32944762397704452</c:v>
                </c:pt>
                <c:pt idx="2">
                  <c:v>0.35258611057460165</c:v>
                </c:pt>
                <c:pt idx="3">
                  <c:v>0.40611163508057613</c:v>
                </c:pt>
                <c:pt idx="4">
                  <c:v>0.3900539284721673</c:v>
                </c:pt>
                <c:pt idx="5">
                  <c:v>0.46562074692985439</c:v>
                </c:pt>
                <c:pt idx="6">
                  <c:v>0.44310274252967663</c:v>
                </c:pt>
                <c:pt idx="7">
                  <c:v>0.38098432841456253</c:v>
                </c:pt>
                <c:pt idx="8">
                  <c:v>0.43831365695331176</c:v>
                </c:pt>
                <c:pt idx="9">
                  <c:v>0.45332675384488857</c:v>
                </c:pt>
                <c:pt idx="10">
                  <c:v>0.41103181683021112</c:v>
                </c:pt>
                <c:pt idx="11">
                  <c:v>0.52052680467091295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3-4337-87EC-F644F221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55656"/>
        <c:axId val="416062712"/>
      </c:lineChart>
      <c:catAx>
        <c:axId val="41605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  <a:ea typeface="+mn-ea"/>
                <a:cs typeface="+mn-cs"/>
              </a:defRPr>
            </a:pPr>
            <a:endParaRPr lang="pt-PT"/>
          </a:p>
        </c:txPr>
        <c:crossAx val="416062712"/>
        <c:crosses val="autoZero"/>
        <c:auto val="1"/>
        <c:lblAlgn val="ctr"/>
        <c:lblOffset val="100"/>
        <c:noMultiLvlLbl val="0"/>
      </c:catAx>
      <c:valAx>
        <c:axId val="416062712"/>
        <c:scaling>
          <c:orientation val="minMax"/>
          <c:min val="0.15000000000000002"/>
        </c:scaling>
        <c:delete val="1"/>
        <c:axPos val="l"/>
        <c:numFmt formatCode="0%" sourceLinked="1"/>
        <c:majorTickMark val="out"/>
        <c:minorTickMark val="none"/>
        <c:tickLblPos val="nextTo"/>
        <c:crossAx val="41605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899276233808514E-2"/>
          <c:y val="7.8720787207872081E-2"/>
          <c:w val="0.29133600908757595"/>
          <c:h val="8.2441816544149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Dosis" panose="02010503020202060003" pitchFamily="2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60667375831916E-2"/>
          <c:y val="0.12423679461942257"/>
          <c:w val="0.89181826737431091"/>
          <c:h val="0.7267907440878312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'Balança (2)'!$D$59</c:f>
              <c:strCache>
                <c:ptCount val="1"/>
                <c:pt idx="0">
                  <c:v>Exportações (M€)</c:v>
                </c:pt>
              </c:strCache>
            </c:strRef>
          </c:tx>
          <c:spPr>
            <a:solidFill>
              <a:srgbClr val="92D050"/>
            </a:solidFill>
            <a:ln w="38100">
              <a:solidFill>
                <a:srgbClr val="92D05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  <a:ln w="38100"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66-4AC7-ACF2-468EC1685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'Balança (2)'!$B$62:$B$73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'Balança (2)'!$D$62:$D$73</c:f>
              <c:numCache>
                <c:formatCode>#,##0</c:formatCode>
                <c:ptCount val="12"/>
                <c:pt idx="0" formatCode="0">
                  <c:v>616.91089599999998</c:v>
                </c:pt>
                <c:pt idx="1">
                  <c:v>718.96885099999997</c:v>
                </c:pt>
                <c:pt idx="2">
                  <c:v>730.20583499999998</c:v>
                </c:pt>
                <c:pt idx="3">
                  <c:v>877.78317300000003</c:v>
                </c:pt>
                <c:pt idx="4">
                  <c:v>919.38944800000002</c:v>
                </c:pt>
                <c:pt idx="5">
                  <c:v>1131.1363610000001</c:v>
                </c:pt>
                <c:pt idx="6">
                  <c:v>1082.5</c:v>
                </c:pt>
                <c:pt idx="7">
                  <c:v>1004</c:v>
                </c:pt>
                <c:pt idx="8">
                  <c:v>1228.9000000000001</c:v>
                </c:pt>
                <c:pt idx="9">
                  <c:v>1378</c:v>
                </c:pt>
                <c:pt idx="10">
                  <c:v>1382.3</c:v>
                </c:pt>
                <c:pt idx="11">
                  <c:v>1961.345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6-4AC7-ACF2-468EC1685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25591336"/>
        <c:axId val="425595256"/>
      </c:barChart>
      <c:catAx>
        <c:axId val="42559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Dosis" panose="02010503020202060003" pitchFamily="2" charset="0"/>
                <a:ea typeface="+mn-ea"/>
                <a:cs typeface="+mn-cs"/>
              </a:defRPr>
            </a:pPr>
            <a:endParaRPr lang="pt-PT"/>
          </a:p>
        </c:txPr>
        <c:crossAx val="425595256"/>
        <c:crossesAt val="0"/>
        <c:auto val="1"/>
        <c:lblAlgn val="ctr"/>
        <c:lblOffset val="100"/>
        <c:noMultiLvlLbl val="0"/>
      </c:catAx>
      <c:valAx>
        <c:axId val="42559525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Milhões de euros</a:t>
                </a:r>
              </a:p>
            </c:rich>
          </c:tx>
          <c:layout>
            <c:manualLayout>
              <c:xMode val="edge"/>
              <c:yMode val="edge"/>
              <c:x val="9.8472955106894914E-3"/>
              <c:y val="0.33927041800166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out"/>
        <c:minorTickMark val="none"/>
        <c:tickLblPos val="nextTo"/>
        <c:crossAx val="42559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8472835250887"/>
          <c:y val="8.0944260866491799E-2"/>
          <c:w val="0.81181406667095735"/>
          <c:h val="0.8381114782670163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6494133299504232E-2"/>
                  <c:y val="7.722825946500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8-4882-808F-90B383E59BD0}"/>
                </c:ext>
              </c:extLst>
            </c:dLbl>
            <c:dLbl>
              <c:idx val="7"/>
              <c:layout>
                <c:manualLayout>
                  <c:x val="-3.0822164052397596E-2"/>
                  <c:y val="0.115065746269695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68-4882-808F-90B383E59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2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'Balança (2)'!$F$62:$F$73</c:f>
              <c:numCache>
                <c:formatCode>0%</c:formatCode>
                <c:ptCount val="12"/>
                <c:pt idx="0">
                  <c:v>0.20490409374999996</c:v>
                </c:pt>
                <c:pt idx="1">
                  <c:v>0.16543386680594474</c:v>
                </c:pt>
                <c:pt idx="2">
                  <c:v>1.5629305754165435E-2</c:v>
                </c:pt>
                <c:pt idx="3">
                  <c:v>0.20210375064997943</c:v>
                </c:pt>
                <c:pt idx="4">
                  <c:v>4.7399262460001479E-2</c:v>
                </c:pt>
                <c:pt idx="5">
                  <c:v>0.23031253345426705</c:v>
                </c:pt>
                <c:pt idx="6">
                  <c:v>-4.2997787602727433E-2</c:v>
                </c:pt>
                <c:pt idx="7">
                  <c:v>-7.2517321016166258E-2</c:v>
                </c:pt>
                <c:pt idx="8">
                  <c:v>0.22400398406374511</c:v>
                </c:pt>
                <c:pt idx="9">
                  <c:v>0.12132801692570583</c:v>
                </c:pt>
                <c:pt idx="10">
                  <c:v>3.1204644412190508E-3</c:v>
                </c:pt>
                <c:pt idx="11">
                  <c:v>0.41889965998697831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8-4882-808F-90B383E59BD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97608"/>
        <c:axId val="425594472"/>
      </c:lineChart>
      <c:catAx>
        <c:axId val="42559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594472"/>
        <c:crosses val="autoZero"/>
        <c:auto val="1"/>
        <c:lblAlgn val="ctr"/>
        <c:lblOffset val="100"/>
        <c:noMultiLvlLbl val="0"/>
      </c:catAx>
      <c:valAx>
        <c:axId val="42559447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Variação</a:t>
                </a:r>
                <a:r>
                  <a:rPr lang="pt-PT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 homóloga, %</a:t>
                </a:r>
                <a:endPara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endParaRPr>
              </a:p>
            </c:rich>
          </c:tx>
          <c:layout>
            <c:manualLayout>
              <c:xMode val="edge"/>
              <c:yMode val="edge"/>
              <c:x val="8.4335660400549101E-2"/>
              <c:y val="0.101887997752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  <a:ea typeface="+mn-ea"/>
                  <a:cs typeface="+mn-cs"/>
                </a:defRPr>
              </a:pPr>
              <a:endParaRPr lang="pt-PT"/>
            </a:p>
          </c:txPr>
        </c:title>
        <c:numFmt formatCode="0%" sourceLinked="1"/>
        <c:majorTickMark val="none"/>
        <c:minorTickMark val="none"/>
        <c:tickLblPos val="nextTo"/>
        <c:crossAx val="42559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5701540812881E-2"/>
          <c:y val="0.11062411162186667"/>
          <c:w val="0.78392752993332349"/>
          <c:h val="0.68824113997473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'Balança (2)'!$C$59</c:f>
              <c:strCache>
                <c:ptCount val="1"/>
                <c:pt idx="0">
                  <c:v>Importações (M€)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'Balança (2)'!$B$62:$B$73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'Balança (2)'!$C$62:$C$73</c:f>
              <c:numCache>
                <c:formatCode>#,##0</c:formatCode>
                <c:ptCount val="12"/>
                <c:pt idx="0">
                  <c:v>2236</c:v>
                </c:pt>
                <c:pt idx="1">
                  <c:v>2182.3464450000001</c:v>
                </c:pt>
                <c:pt idx="2">
                  <c:v>2071</c:v>
                </c:pt>
                <c:pt idx="3">
                  <c:v>2161.4332049999998</c:v>
                </c:pt>
                <c:pt idx="4">
                  <c:v>2357.0829079999999</c:v>
                </c:pt>
                <c:pt idx="5">
                  <c:v>2429.3083339999998</c:v>
                </c:pt>
                <c:pt idx="6">
                  <c:v>2443</c:v>
                </c:pt>
                <c:pt idx="7">
                  <c:v>2635.279</c:v>
                </c:pt>
                <c:pt idx="8">
                  <c:v>2803.7</c:v>
                </c:pt>
                <c:pt idx="9">
                  <c:v>3039.75</c:v>
                </c:pt>
                <c:pt idx="10">
                  <c:v>3363</c:v>
                </c:pt>
                <c:pt idx="11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5DB-9741-2B590C93F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425591728"/>
        <c:axId val="425592120"/>
      </c:barChart>
      <c:catAx>
        <c:axId val="425591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5592120"/>
        <c:crosses val="autoZero"/>
        <c:auto val="1"/>
        <c:lblAlgn val="ctr"/>
        <c:lblOffset val="100"/>
        <c:noMultiLvlLbl val="0"/>
      </c:catAx>
      <c:valAx>
        <c:axId val="4255921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255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018924817013871E-3"/>
          <c:y val="6.6426637166340178E-3"/>
          <c:w val="0.19266622193969449"/>
          <c:h val="0.17766191888256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64872487953929E-2"/>
          <c:y val="0.16346011793250903"/>
          <c:w val="0.66046488395476033"/>
          <c:h val="0.701679101849701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1C-4603-925F-345965DE15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1C-4603-925F-345965DE15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1C-4603-925F-345965DE15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1C-4603-925F-345965DE15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1C-4603-925F-345965DE15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1C-4603-925F-345965DE15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01C-4603-925F-345965DE156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01C-4603-925F-345965DE156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1C-4603-925F-345965DE156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01C-4603-925F-345965DE156E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01C-4603-925F-345965DE1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'Balança (2)'!$N$58:$N$68</c:f>
              <c:strCache>
                <c:ptCount val="11"/>
                <c:pt idx="0">
                  <c:v>EU 27</c:v>
                </c:pt>
                <c:pt idx="1">
                  <c:v>EUA</c:v>
                </c:pt>
                <c:pt idx="2">
                  <c:v>PALOP</c:v>
                </c:pt>
                <c:pt idx="3">
                  <c:v>UK</c:v>
                </c:pt>
                <c:pt idx="4">
                  <c:v>Suíça</c:v>
                </c:pt>
                <c:pt idx="5">
                  <c:v>OPEP*</c:v>
                </c:pt>
                <c:pt idx="6">
                  <c:v>Canadá</c:v>
                </c:pt>
                <c:pt idx="7">
                  <c:v>Jordânia</c:v>
                </c:pt>
                <c:pt idx="8">
                  <c:v>Japão</c:v>
                </c:pt>
                <c:pt idx="9">
                  <c:v>México</c:v>
                </c:pt>
                <c:pt idx="10">
                  <c:v>Outros</c:v>
                </c:pt>
              </c:strCache>
            </c:strRef>
          </c:cat>
          <c:val>
            <c:numRef>
              <c:f>'Balança (2)'!$O$58:$O$68</c:f>
              <c:numCache>
                <c:formatCode>#,##0</c:formatCode>
                <c:ptCount val="11"/>
                <c:pt idx="0">
                  <c:v>995187664</c:v>
                </c:pt>
                <c:pt idx="1">
                  <c:v>593749160</c:v>
                </c:pt>
                <c:pt idx="2">
                  <c:v>93234575</c:v>
                </c:pt>
                <c:pt idx="3">
                  <c:v>54572119</c:v>
                </c:pt>
                <c:pt idx="4">
                  <c:v>34318953</c:v>
                </c:pt>
                <c:pt idx="5">
                  <c:v>28204248</c:v>
                </c:pt>
                <c:pt idx="6">
                  <c:v>18529521</c:v>
                </c:pt>
                <c:pt idx="7">
                  <c:v>12235595</c:v>
                </c:pt>
                <c:pt idx="8">
                  <c:v>7053773</c:v>
                </c:pt>
                <c:pt idx="9">
                  <c:v>6614139</c:v>
                </c:pt>
                <c:pt idx="10">
                  <c:v>117645865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01C-4603-925F-345965DE1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66155791963702"/>
          <c:y val="6.2735626709312181E-2"/>
          <c:w val="0.30433844208036298"/>
          <c:h val="0.82493989870815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13783571281861E-2"/>
          <c:y val="0.17139624213639962"/>
          <c:w val="0.62540209062494623"/>
          <c:h val="0.6813483937511006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C-4BE4-AA9B-D6A46AC9CB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C-4BE4-AA9B-D6A46AC9CB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C-4BE4-AA9B-D6A46AC9CB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C-4BE4-AA9B-D6A46AC9CB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1C-4BE4-AA9B-D6A46AC9CB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1C-4BE4-AA9B-D6A46AC9CB49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71C-4BE4-AA9B-D6A46AC9CB49}"/>
              </c:ext>
            </c:extLst>
          </c:dPt>
          <c:dLbls>
            <c:dLbl>
              <c:idx val="1"/>
              <c:layout>
                <c:manualLayout>
                  <c:x val="-8.189136118043007E-2"/>
                  <c:y val="1.1715732985606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1C-4BE4-AA9B-D6A46AC9CB49}"/>
                </c:ext>
              </c:extLst>
            </c:dLbl>
            <c:dLbl>
              <c:idx val="2"/>
              <c:layout>
                <c:manualLayout>
                  <c:x val="-3.7248821176174007E-2"/>
                  <c:y val="-1.959309226474079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1C-4BE4-AA9B-D6A46AC9CB49}"/>
                </c:ext>
              </c:extLst>
            </c:dLbl>
            <c:dLbl>
              <c:idx val="3"/>
              <c:layout>
                <c:manualLayout>
                  <c:x val="-1.5051005092493781E-2"/>
                  <c:y val="-7.6120500860959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1C-4BE4-AA9B-D6A46AC9CB49}"/>
                </c:ext>
              </c:extLst>
            </c:dLbl>
            <c:dLbl>
              <c:idx val="4"/>
              <c:layout>
                <c:manualLayout>
                  <c:x val="0.13597156426409049"/>
                  <c:y val="-6.86580737917314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1C-4BE4-AA9B-D6A46AC9CB49}"/>
                </c:ext>
              </c:extLst>
            </c:dLbl>
            <c:dLbl>
              <c:idx val="6"/>
              <c:layout>
                <c:manualLayout>
                  <c:x val="0.12139347176307912"/>
                  <c:y val="-3.905244328535366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1C-4BE4-AA9B-D6A46AC9CB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'Balança (2)'!$R$58:$R$64</c:f>
              <c:strCache>
                <c:ptCount val="7"/>
                <c:pt idx="0">
                  <c:v>EU 27</c:v>
                </c:pt>
                <c:pt idx="1">
                  <c:v>Suíça</c:v>
                </c:pt>
                <c:pt idx="2">
                  <c:v>China</c:v>
                </c:pt>
                <c:pt idx="3">
                  <c:v>UK</c:v>
                </c:pt>
                <c:pt idx="4">
                  <c:v>Índia</c:v>
                </c:pt>
                <c:pt idx="5">
                  <c:v>EUA</c:v>
                </c:pt>
                <c:pt idx="6">
                  <c:v>Outros</c:v>
                </c:pt>
              </c:strCache>
            </c:strRef>
          </c:cat>
          <c:val>
            <c:numRef>
              <c:f>'Balança (2)'!$S$58:$S$64</c:f>
              <c:numCache>
                <c:formatCode>#,##0</c:formatCode>
                <c:ptCount val="7"/>
                <c:pt idx="0">
                  <c:v>3418875351</c:v>
                </c:pt>
                <c:pt idx="1">
                  <c:v>187410576</c:v>
                </c:pt>
                <c:pt idx="2">
                  <c:v>57743489</c:v>
                </c:pt>
                <c:pt idx="3">
                  <c:v>15777626</c:v>
                </c:pt>
                <c:pt idx="4">
                  <c:v>13802509</c:v>
                </c:pt>
                <c:pt idx="5">
                  <c:v>11872852</c:v>
                </c:pt>
                <c:pt idx="6">
                  <c:v>62553854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1C-4BE4-AA9B-D6A46AC9C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8504724738054"/>
          <c:y val="0.22476090488688913"/>
          <c:w val="0.16895662814736767"/>
          <c:h val="0.4980640954912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5492441968582624E-2"/>
          <c:y val="0.1482749762662646"/>
          <c:w val="0.51700531524664506"/>
          <c:h val="0.75350793916717862"/>
        </c:manualLayout>
      </c:layout>
      <c:doughnut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D4-467E-9206-D8A42671955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D4-467E-9206-D8A426719555}"/>
              </c:ext>
            </c:extLst>
          </c:dPt>
          <c:dLbls>
            <c:dLbl>
              <c:idx val="1"/>
              <c:layout>
                <c:manualLayout>
                  <c:x val="1.1443822073089268E-2"/>
                  <c:y val="-1.4184397163120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4-467E-9206-D8A426719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'Balança (2)'!$S$21:$S$22</c:f>
              <c:strCache>
                <c:ptCount val="2"/>
                <c:pt idx="0">
                  <c:v>Matérias Primas</c:v>
                </c:pt>
                <c:pt idx="1">
                  <c:v>Produtos farmacêuticos</c:v>
                </c:pt>
              </c:strCache>
            </c:strRef>
          </c:cat>
          <c:val>
            <c:numRef>
              <c:f>'Balança (2)'!$T$21:$T$22</c:f>
              <c:numCache>
                <c:formatCode>0%</c:formatCode>
                <c:ptCount val="2"/>
                <c:pt idx="0">
                  <c:v>0.09</c:v>
                </c:pt>
                <c:pt idx="1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4-467E-9206-D8A426719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3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87871592142179"/>
          <c:y val="0.27458386850579841"/>
          <c:w val="0.43065656885604692"/>
          <c:h val="0.655797174289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60667375831916E-2"/>
          <c:y val="0.12423679461942257"/>
          <c:w val="0.89181826737431091"/>
          <c:h val="0.7267907440878312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Balança!$D$59</c:f>
              <c:strCache>
                <c:ptCount val="1"/>
                <c:pt idx="0">
                  <c:v>Exportações (M€)</c:v>
                </c:pt>
              </c:strCache>
            </c:strRef>
          </c:tx>
          <c:spPr>
            <a:solidFill>
              <a:srgbClr val="00B0F0"/>
            </a:solidFill>
            <a:ln w="38100">
              <a:solidFill>
                <a:schemeClr val="accent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A-4178-BA36-FFA865C37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Balança!$B$62:$B$73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Balança!$D$62:$D$73</c:f>
              <c:numCache>
                <c:formatCode>#,##0</c:formatCode>
                <c:ptCount val="12"/>
                <c:pt idx="0" formatCode="0">
                  <c:v>616.91089599999998</c:v>
                </c:pt>
                <c:pt idx="1">
                  <c:v>718.96885099999997</c:v>
                </c:pt>
                <c:pt idx="2">
                  <c:v>730.20583499999998</c:v>
                </c:pt>
                <c:pt idx="3">
                  <c:v>877.78317300000003</c:v>
                </c:pt>
                <c:pt idx="4">
                  <c:v>919.38944800000002</c:v>
                </c:pt>
                <c:pt idx="5">
                  <c:v>1131.1363610000001</c:v>
                </c:pt>
                <c:pt idx="6">
                  <c:v>1082.5</c:v>
                </c:pt>
                <c:pt idx="7">
                  <c:v>1004</c:v>
                </c:pt>
                <c:pt idx="8">
                  <c:v>1228.9000000000001</c:v>
                </c:pt>
                <c:pt idx="9">
                  <c:v>1378</c:v>
                </c:pt>
                <c:pt idx="10">
                  <c:v>1382.3</c:v>
                </c:pt>
                <c:pt idx="11">
                  <c:v>1961.345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4-4542-8CFF-23E39832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25591336"/>
        <c:axId val="425595256"/>
      </c:barChart>
      <c:catAx>
        <c:axId val="42559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Dosis" panose="02010503020202060003" pitchFamily="2" charset="0"/>
                <a:ea typeface="+mn-ea"/>
                <a:cs typeface="+mn-cs"/>
              </a:defRPr>
            </a:pPr>
            <a:endParaRPr lang="pt-PT"/>
          </a:p>
        </c:txPr>
        <c:crossAx val="425595256"/>
        <c:crossesAt val="0"/>
        <c:auto val="1"/>
        <c:lblAlgn val="ctr"/>
        <c:lblOffset val="100"/>
        <c:noMultiLvlLbl val="0"/>
      </c:catAx>
      <c:valAx>
        <c:axId val="42559525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Milhões de euros</a:t>
                </a:r>
              </a:p>
            </c:rich>
          </c:tx>
          <c:layout>
            <c:manualLayout>
              <c:xMode val="edge"/>
              <c:yMode val="edge"/>
              <c:x val="9.8472955106894914E-3"/>
              <c:y val="0.33927041800166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out"/>
        <c:minorTickMark val="none"/>
        <c:tickLblPos val="nextTo"/>
        <c:crossAx val="42559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5492441968582624E-2"/>
          <c:y val="0.1482749762662646"/>
          <c:w val="0.51700531524664506"/>
          <c:h val="0.75350793916717862"/>
        </c:manualLayout>
      </c:layout>
      <c:doughnut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42-4869-BCE0-67BDE386E09C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42-4869-BCE0-67BDE386E09C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42-4869-BCE0-67BDE386E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'Balança (2)'!$S$21:$S$22</c:f>
              <c:strCache>
                <c:ptCount val="2"/>
                <c:pt idx="0">
                  <c:v>Matérias Primas</c:v>
                </c:pt>
                <c:pt idx="1">
                  <c:v>Produtos farmacêuticos</c:v>
                </c:pt>
              </c:strCache>
            </c:strRef>
          </c:cat>
          <c:val>
            <c:numRef>
              <c:f>'Balança (2)'!$U$21:$U$22</c:f>
              <c:numCache>
                <c:formatCode>0%</c:formatCode>
                <c:ptCount val="2"/>
                <c:pt idx="0">
                  <c:v>0.06</c:v>
                </c:pt>
                <c:pt idx="1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2-4869-BCE0-67BDE386E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3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87871592142179"/>
          <c:y val="0.27458386850579841"/>
          <c:w val="0.43065656885604692"/>
          <c:h val="0.655797174289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30288187356618E-2"/>
          <c:y val="8.0944260866491799E-2"/>
          <c:w val="0.937868443799041"/>
          <c:h val="0.8381114782670163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'Balança (2)'!$G$62:$G$73</c:f>
              <c:numCache>
                <c:formatCode>0%</c:formatCode>
                <c:ptCount val="12"/>
                <c:pt idx="0">
                  <c:v>-1.6675326674254198E-2</c:v>
                </c:pt>
                <c:pt idx="1">
                  <c:v>-2.399532871198562E-2</c:v>
                </c:pt>
                <c:pt idx="2">
                  <c:v>-5.102143395019032E-2</c:v>
                </c:pt>
                <c:pt idx="3">
                  <c:v>4.3666443746982031E-2</c:v>
                </c:pt>
                <c:pt idx="4">
                  <c:v>9.0518505289641782E-2</c:v>
                </c:pt>
                <c:pt idx="5">
                  <c:v>3.0641869131910804E-2</c:v>
                </c:pt>
                <c:pt idx="6">
                  <c:v>5.6360346722459376E-3</c:v>
                </c:pt>
                <c:pt idx="7">
                  <c:v>7.8706099058534651E-2</c:v>
                </c:pt>
                <c:pt idx="8">
                  <c:v>6.3910121091542704E-2</c:v>
                </c:pt>
                <c:pt idx="9">
                  <c:v>8.4192317295003205E-2</c:v>
                </c:pt>
                <c:pt idx="10">
                  <c:v>0.10634098198865027</c:v>
                </c:pt>
                <c:pt idx="11">
                  <c:v>0.12042818911685993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ED-499E-BF95-BB50160D97D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97608"/>
        <c:axId val="425594472"/>
      </c:lineChart>
      <c:catAx>
        <c:axId val="42559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594472"/>
        <c:crosses val="autoZero"/>
        <c:auto val="1"/>
        <c:lblAlgn val="ctr"/>
        <c:lblOffset val="100"/>
        <c:noMultiLvlLbl val="0"/>
      </c:catAx>
      <c:valAx>
        <c:axId val="42559447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Variação</a:t>
                </a:r>
                <a:r>
                  <a:rPr lang="pt-PT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 homóloga, %</a:t>
                </a:r>
                <a:endPara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endParaRPr>
              </a:p>
            </c:rich>
          </c:tx>
          <c:layout>
            <c:manualLayout>
              <c:xMode val="edge"/>
              <c:yMode val="edge"/>
              <c:x val="1.3830658090547206E-2"/>
              <c:y val="0.1267312206572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  <a:ea typeface="+mn-ea"/>
                  <a:cs typeface="+mn-cs"/>
                </a:defRPr>
              </a:pPr>
              <a:endParaRPr lang="pt-PT"/>
            </a:p>
          </c:txPr>
        </c:title>
        <c:numFmt formatCode="0%" sourceLinked="1"/>
        <c:majorTickMark val="none"/>
        <c:minorTickMark val="none"/>
        <c:tickLblPos val="nextTo"/>
        <c:crossAx val="42559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8472835250887"/>
          <c:y val="8.0944260866491799E-2"/>
          <c:w val="0.81181406667095735"/>
          <c:h val="0.8381114782670163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6494133299504232E-2"/>
                  <c:y val="7.722825946500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E0-40DB-A935-CC1375B4954C}"/>
                </c:ext>
              </c:extLst>
            </c:dLbl>
            <c:dLbl>
              <c:idx val="7"/>
              <c:layout>
                <c:manualLayout>
                  <c:x val="-3.0822164052397596E-2"/>
                  <c:y val="0.115065746269695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0-40B0-837F-44D4ADB35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Balança!$F$62:$F$73</c:f>
              <c:numCache>
                <c:formatCode>0%</c:formatCode>
                <c:ptCount val="12"/>
                <c:pt idx="0">
                  <c:v>0.20490409374999996</c:v>
                </c:pt>
                <c:pt idx="1">
                  <c:v>0.16543386680594474</c:v>
                </c:pt>
                <c:pt idx="2">
                  <c:v>1.5629305754165435E-2</c:v>
                </c:pt>
                <c:pt idx="3">
                  <c:v>0.20210375064997943</c:v>
                </c:pt>
                <c:pt idx="4">
                  <c:v>4.7399262460001479E-2</c:v>
                </c:pt>
                <c:pt idx="5">
                  <c:v>0.23031253345426705</c:v>
                </c:pt>
                <c:pt idx="6">
                  <c:v>-4.2997787602727433E-2</c:v>
                </c:pt>
                <c:pt idx="7">
                  <c:v>-7.2517321016166258E-2</c:v>
                </c:pt>
                <c:pt idx="8">
                  <c:v>0.22400398406374511</c:v>
                </c:pt>
                <c:pt idx="9">
                  <c:v>0.12132801692570583</c:v>
                </c:pt>
                <c:pt idx="10">
                  <c:v>3.1204644412190508E-3</c:v>
                </c:pt>
                <c:pt idx="11">
                  <c:v>0.41889965998697831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A0-40B0-837F-44D4ADB35E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97608"/>
        <c:axId val="425594472"/>
      </c:lineChart>
      <c:catAx>
        <c:axId val="42559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594472"/>
        <c:crosses val="autoZero"/>
        <c:auto val="1"/>
        <c:lblAlgn val="ctr"/>
        <c:lblOffset val="100"/>
        <c:noMultiLvlLbl val="0"/>
      </c:catAx>
      <c:valAx>
        <c:axId val="42559447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Variação</a:t>
                </a:r>
                <a:r>
                  <a:rPr lang="pt-PT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 homóloga, %</a:t>
                </a:r>
                <a:endPara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endParaRPr>
              </a:p>
            </c:rich>
          </c:tx>
          <c:layout>
            <c:manualLayout>
              <c:xMode val="edge"/>
              <c:yMode val="edge"/>
              <c:x val="8.4335660400549101E-2"/>
              <c:y val="0.101887997752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  <a:ea typeface="+mn-ea"/>
                  <a:cs typeface="+mn-cs"/>
                </a:defRPr>
              </a:pPr>
              <a:endParaRPr lang="pt-PT"/>
            </a:p>
          </c:txPr>
        </c:title>
        <c:numFmt formatCode="0%" sourceLinked="1"/>
        <c:majorTickMark val="none"/>
        <c:minorTickMark val="none"/>
        <c:tickLblPos val="nextTo"/>
        <c:crossAx val="42559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387439797428567E-2"/>
          <c:y val="0.10189927036827497"/>
          <c:w val="0.89181826737431091"/>
          <c:h val="0.8085150098425197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Balança!$D$59</c:f>
              <c:strCache>
                <c:ptCount val="1"/>
                <c:pt idx="0">
                  <c:v>Exportações (M€)</c:v>
                </c:pt>
              </c:strCache>
            </c:strRef>
          </c:tx>
          <c:spPr>
            <a:solidFill>
              <a:srgbClr val="92D050"/>
            </a:solidFill>
            <a:ln w="38100">
              <a:solidFill>
                <a:srgbClr val="92D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Balança!$B$62:$B$73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Balança!$D$62:$D$73</c:f>
              <c:numCache>
                <c:formatCode>#,##0</c:formatCode>
                <c:ptCount val="12"/>
                <c:pt idx="0" formatCode="0">
                  <c:v>616.91089599999998</c:v>
                </c:pt>
                <c:pt idx="1">
                  <c:v>718.96885099999997</c:v>
                </c:pt>
                <c:pt idx="2">
                  <c:v>730.20583499999998</c:v>
                </c:pt>
                <c:pt idx="3">
                  <c:v>877.78317300000003</c:v>
                </c:pt>
                <c:pt idx="4">
                  <c:v>919.38944800000002</c:v>
                </c:pt>
                <c:pt idx="5">
                  <c:v>1131.1363610000001</c:v>
                </c:pt>
                <c:pt idx="6">
                  <c:v>1082.5</c:v>
                </c:pt>
                <c:pt idx="7">
                  <c:v>1004</c:v>
                </c:pt>
                <c:pt idx="8">
                  <c:v>1228.9000000000001</c:v>
                </c:pt>
                <c:pt idx="9">
                  <c:v>1378</c:v>
                </c:pt>
                <c:pt idx="10">
                  <c:v>1382.3</c:v>
                </c:pt>
                <c:pt idx="11">
                  <c:v>1961.345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7-4FFB-BFB2-FBE78431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25598000"/>
        <c:axId val="425598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Balança!$C$59</c15:sqref>
                        </c15:formulaRef>
                      </c:ext>
                    </c:extLst>
                    <c:strCache>
                      <c:ptCount val="1"/>
                      <c:pt idx="0">
                        <c:v>Importações (M€)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6"/>
                    <c:layout>
                      <c:manualLayout>
                        <c:x val="0"/>
                        <c:y val="-0.18068932814514194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6447-4FFB-BFB2-FBE784315A66}"/>
                      </c:ext>
                    </c:extLst>
                  </c:dLbl>
                  <c:dLbl>
                    <c:idx val="7"/>
                    <c:layout>
                      <c:manualLayout>
                        <c:x val="0"/>
                        <c:y val="-0.23073982939632545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6447-4FFB-BFB2-FBE784315A6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Balança!$B$62:$B$73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Balança!$C$78:$C$86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-2273.9183309999999</c:v>
                      </c:pt>
                      <c:pt idx="1">
                        <c:v>-2236</c:v>
                      </c:pt>
                      <c:pt idx="2">
                        <c:v>-2182.3464450000001</c:v>
                      </c:pt>
                      <c:pt idx="3">
                        <c:v>-2071</c:v>
                      </c:pt>
                      <c:pt idx="4">
                        <c:v>-2161.4332049999998</c:v>
                      </c:pt>
                      <c:pt idx="5">
                        <c:v>-2357.0829079999999</c:v>
                      </c:pt>
                      <c:pt idx="6">
                        <c:v>-2429.3083339999998</c:v>
                      </c:pt>
                      <c:pt idx="7">
                        <c:v>-2443</c:v>
                      </c:pt>
                      <c:pt idx="8">
                        <c:v>-2646.3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447-4FFB-BFB2-FBE784315A66}"/>
                  </c:ext>
                </c:extLst>
              </c15:ser>
            </c15:filteredBarSeries>
          </c:ext>
        </c:extLst>
      </c:barChart>
      <c:catAx>
        <c:axId val="42559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5598392"/>
        <c:crossesAt val="0"/>
        <c:auto val="1"/>
        <c:lblAlgn val="ctr"/>
        <c:lblOffset val="100"/>
        <c:noMultiLvlLbl val="0"/>
      </c:catAx>
      <c:valAx>
        <c:axId val="425598392"/>
        <c:scaling>
          <c:orientation val="minMax"/>
          <c:max val="2000"/>
          <c:min val="-26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55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2941221144222599E-2"/>
          <c:y val="1.5625E-2"/>
          <c:w val="0.24224409865278673"/>
          <c:h val="8.9928231627296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5701540812881E-2"/>
          <c:y val="0.11062411162186667"/>
          <c:w val="0.78392752993332349"/>
          <c:h val="0.68824113997473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Balança!$C$59</c:f>
              <c:strCache>
                <c:ptCount val="1"/>
                <c:pt idx="0">
                  <c:v>Importações (M€)</c:v>
                </c:pt>
              </c:strCache>
            </c:strRef>
          </c:tx>
          <c:spPr>
            <a:solidFill>
              <a:schemeClr val="accent1"/>
            </a:solidFill>
            <a:ln w="38100"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osis" panose="02010503020202060003" pitchFamily="2" charset="0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Balança!$B$79:$B$90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Balança!$C$79:$C$90</c:f>
              <c:numCache>
                <c:formatCode>#,##0</c:formatCode>
                <c:ptCount val="12"/>
                <c:pt idx="0">
                  <c:v>-2236</c:v>
                </c:pt>
                <c:pt idx="1">
                  <c:v>-2182.3464450000001</c:v>
                </c:pt>
                <c:pt idx="2">
                  <c:v>-2071</c:v>
                </c:pt>
                <c:pt idx="3">
                  <c:v>-2161.4332049999998</c:v>
                </c:pt>
                <c:pt idx="4">
                  <c:v>-2357.0829079999999</c:v>
                </c:pt>
                <c:pt idx="5">
                  <c:v>-2429.3083339999998</c:v>
                </c:pt>
                <c:pt idx="6">
                  <c:v>-2443</c:v>
                </c:pt>
                <c:pt idx="7">
                  <c:v>-2646.3</c:v>
                </c:pt>
                <c:pt idx="8">
                  <c:v>-2814.9</c:v>
                </c:pt>
                <c:pt idx="9">
                  <c:v>-3070.02</c:v>
                </c:pt>
                <c:pt idx="10">
                  <c:v>-3375.9</c:v>
                </c:pt>
                <c:pt idx="11">
                  <c:v>-3791.3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5-4495-95EC-CD89EE47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425591728"/>
        <c:axId val="425592120"/>
      </c:barChart>
      <c:catAx>
        <c:axId val="425591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5592120"/>
        <c:crosses val="autoZero"/>
        <c:auto val="1"/>
        <c:lblAlgn val="ctr"/>
        <c:lblOffset val="100"/>
        <c:noMultiLvlLbl val="0"/>
      </c:catAx>
      <c:valAx>
        <c:axId val="4255921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255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7439159211807408E-3"/>
          <c:y val="0.81829771902109139"/>
          <c:w val="0.19266622193969449"/>
          <c:h val="0.17766191888256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64872487953929E-2"/>
          <c:y val="0.16346011793250903"/>
          <c:w val="0.66046488395476033"/>
          <c:h val="0.701679101849701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2-4BED-A79F-9C4C7D2C64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2-4BED-A79F-9C4C7D2C64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2-4BED-A79F-9C4C7D2C64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2-4BED-A79F-9C4C7D2C64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E2-4BED-A79F-9C4C7D2C64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E2-4BED-A79F-9C4C7D2C64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E2-4BED-A79F-9C4C7D2C64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E2-4BED-A79F-9C4C7D2C64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2E2-4BED-A79F-9C4C7D2C645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2E2-4BED-A79F-9C4C7D2C645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4EC-44BC-AD4F-6D40F7E23B45}"/>
              </c:ext>
            </c:extLst>
          </c:dPt>
          <c:dPt>
            <c:idx val="1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4EC-44BC-AD4F-6D40F7E23B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Balança!$N$58:$N$69</c:f>
              <c:strCache>
                <c:ptCount val="12"/>
                <c:pt idx="0">
                  <c:v>EU 27</c:v>
                </c:pt>
                <c:pt idx="1">
                  <c:v>EUA</c:v>
                </c:pt>
                <c:pt idx="2">
                  <c:v>PALOP</c:v>
                </c:pt>
                <c:pt idx="3">
                  <c:v>UK</c:v>
                </c:pt>
                <c:pt idx="4">
                  <c:v>Suíça</c:v>
                </c:pt>
                <c:pt idx="5">
                  <c:v>OPEP*</c:v>
                </c:pt>
                <c:pt idx="6">
                  <c:v>Canadá</c:v>
                </c:pt>
                <c:pt idx="7">
                  <c:v>Jordânia</c:v>
                </c:pt>
                <c:pt idx="8">
                  <c:v>Japão</c:v>
                </c:pt>
                <c:pt idx="9">
                  <c:v>México</c:v>
                </c:pt>
                <c:pt idx="10">
                  <c:v>Egito</c:v>
                </c:pt>
                <c:pt idx="11">
                  <c:v>Outros</c:v>
                </c:pt>
              </c:strCache>
            </c:strRef>
          </c:cat>
          <c:val>
            <c:numRef>
              <c:f>Balança!$O$58:$O$69</c:f>
              <c:numCache>
                <c:formatCode>#,##0</c:formatCode>
                <c:ptCount val="12"/>
                <c:pt idx="0">
                  <c:v>995187664</c:v>
                </c:pt>
                <c:pt idx="1">
                  <c:v>593749160</c:v>
                </c:pt>
                <c:pt idx="2">
                  <c:v>93234575</c:v>
                </c:pt>
                <c:pt idx="3">
                  <c:v>54572119</c:v>
                </c:pt>
                <c:pt idx="4">
                  <c:v>34318953</c:v>
                </c:pt>
                <c:pt idx="5">
                  <c:v>28204248</c:v>
                </c:pt>
                <c:pt idx="6">
                  <c:v>18529521</c:v>
                </c:pt>
                <c:pt idx="7">
                  <c:v>12235595</c:v>
                </c:pt>
                <c:pt idx="8">
                  <c:v>7053773</c:v>
                </c:pt>
                <c:pt idx="9">
                  <c:v>6614139</c:v>
                </c:pt>
                <c:pt idx="10">
                  <c:v>4100556</c:v>
                </c:pt>
                <c:pt idx="11">
                  <c:v>113545309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2E2-4BED-A79F-9C4C7D2C6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66155791963702"/>
          <c:y val="6.2735626709312181E-2"/>
          <c:w val="0.30433844208036298"/>
          <c:h val="0.89982288176317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13783571281861E-2"/>
          <c:y val="0.17139624213639962"/>
          <c:w val="0.62540209062494623"/>
          <c:h val="0.6813483937511006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1-4910-A1F5-3BCA0E76E5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1-4910-A1F5-3BCA0E76E5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1-4910-A1F5-3BCA0E76E5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1-4910-A1F5-3BCA0E76E5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71-4910-A1F5-3BCA0E76E5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71-4910-A1F5-3BCA0E76E5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71-4910-A1F5-3BCA0E76E5B7}"/>
              </c:ext>
            </c:extLst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4B6-44E1-B306-553CA01852CA}"/>
              </c:ext>
            </c:extLst>
          </c:dPt>
          <c:dLbls>
            <c:dLbl>
              <c:idx val="1"/>
              <c:layout>
                <c:manualLayout>
                  <c:x val="-8.189136118043007E-2"/>
                  <c:y val="1.1715732985606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1-4910-A1F5-3BCA0E76E5B7}"/>
                </c:ext>
              </c:extLst>
            </c:dLbl>
            <c:dLbl>
              <c:idx val="2"/>
              <c:layout>
                <c:manualLayout>
                  <c:x val="-3.7248821176174007E-2"/>
                  <c:y val="-1.959309226474079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1-4910-A1F5-3BCA0E76E5B7}"/>
                </c:ext>
              </c:extLst>
            </c:dLbl>
            <c:dLbl>
              <c:idx val="5"/>
              <c:layout>
                <c:manualLayout>
                  <c:x val="0.13597156426409049"/>
                  <c:y val="-6.86580737917314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71-4910-A1F5-3BCA0E76E5B7}"/>
                </c:ext>
              </c:extLst>
            </c:dLbl>
            <c:dLbl>
              <c:idx val="6"/>
              <c:layout>
                <c:manualLayout>
                  <c:x val="-1.5051005092493781E-2"/>
                  <c:y val="-7.6120500860959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71-4910-A1F5-3BCA0E76E5B7}"/>
                </c:ext>
              </c:extLst>
            </c:dLbl>
            <c:dLbl>
              <c:idx val="7"/>
              <c:layout>
                <c:manualLayout>
                  <c:x val="0.12139347176307912"/>
                  <c:y val="-3.905244328535366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B6-44E1-B306-553CA01852C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Balança!$R$58:$R$65</c:f>
              <c:strCache>
                <c:ptCount val="8"/>
                <c:pt idx="0">
                  <c:v>EU 27</c:v>
                </c:pt>
                <c:pt idx="1">
                  <c:v>Suíça</c:v>
                </c:pt>
                <c:pt idx="2">
                  <c:v>China</c:v>
                </c:pt>
                <c:pt idx="3">
                  <c:v>EUA</c:v>
                </c:pt>
                <c:pt idx="5">
                  <c:v>Índia</c:v>
                </c:pt>
                <c:pt idx="6">
                  <c:v>UK</c:v>
                </c:pt>
                <c:pt idx="7">
                  <c:v>Outros</c:v>
                </c:pt>
              </c:strCache>
            </c:strRef>
          </c:cat>
          <c:val>
            <c:numRef>
              <c:f>Balança!$S$58:$S$65</c:f>
              <c:numCache>
                <c:formatCode>#,##0</c:formatCode>
                <c:ptCount val="8"/>
                <c:pt idx="0">
                  <c:v>3425633790</c:v>
                </c:pt>
                <c:pt idx="1">
                  <c:v>196806385</c:v>
                </c:pt>
                <c:pt idx="2">
                  <c:v>61471518</c:v>
                </c:pt>
                <c:pt idx="3">
                  <c:v>11872852</c:v>
                </c:pt>
                <c:pt idx="5">
                  <c:v>15335436</c:v>
                </c:pt>
                <c:pt idx="6">
                  <c:v>15777626</c:v>
                </c:pt>
                <c:pt idx="7">
                  <c:v>64378324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71-4910-A1F5-3BCA0E76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8504724738054"/>
          <c:y val="0.22476090488688913"/>
          <c:w val="0.16895662814736767"/>
          <c:h val="0.4980640954912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sm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100" b="1" cap="small" baseline="0"/>
              <a:t>Evolução do PIB e Exportações </a:t>
            </a:r>
          </a:p>
          <a:p>
            <a:pPr>
              <a:defRPr sz="1100" b="1" cap="small"/>
            </a:pPr>
            <a:r>
              <a:rPr lang="pt-PT" sz="1100" b="0" cap="small" baseline="0"/>
              <a:t>(Base 100 = Ano 2010)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sm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Balança!$D$159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7222222222222196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E-4A5F-9EF5-D1A97B7346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8E-4A5F-9EF5-D1A97B734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Balança!$E$158:$G$158</c:f>
              <c:numCache>
                <c:formatCode>0</c:formatCode>
                <c:ptCount val="3"/>
                <c:pt idx="0" formatCode="General">
                  <c:v>2010</c:v>
                </c:pt>
                <c:pt idx="1">
                  <c:v>2015</c:v>
                </c:pt>
                <c:pt idx="2" formatCode="General">
                  <c:v>2020</c:v>
                </c:pt>
              </c:numCache>
            </c:numRef>
          </c:cat>
          <c:val>
            <c:numRef>
              <c:f>Balança!$E$159:$G$159</c:f>
              <c:numCache>
                <c:formatCode>0.0</c:formatCode>
                <c:ptCount val="3"/>
                <c:pt idx="0" formatCode="General">
                  <c:v>100</c:v>
                </c:pt>
                <c:pt idx="1">
                  <c:v>133.18163889030507</c:v>
                </c:pt>
                <c:pt idx="2">
                  <c:v>144.31642244397995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E-4A5F-9EF5-D1A97B7346F1}"/>
            </c:ext>
          </c:extLst>
        </c:ser>
        <c:ser>
          <c:idx val="1"/>
          <c:order val="1"/>
          <c:tx>
            <c:strRef>
              <c:f>Balança!$D$160</c:f>
              <c:strCache>
                <c:ptCount val="1"/>
                <c:pt idx="0">
                  <c:v> Saúde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8E-4A5F-9EF5-D1A97B734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Balança!$E$158:$G$158</c:f>
              <c:numCache>
                <c:formatCode>0</c:formatCode>
                <c:ptCount val="3"/>
                <c:pt idx="0" formatCode="General">
                  <c:v>2010</c:v>
                </c:pt>
                <c:pt idx="1">
                  <c:v>2015</c:v>
                </c:pt>
                <c:pt idx="2" formatCode="General">
                  <c:v>2020</c:v>
                </c:pt>
              </c:numCache>
            </c:numRef>
          </c:cat>
          <c:val>
            <c:numRef>
              <c:f>Balança!$E$160:$G$160</c:f>
              <c:numCache>
                <c:formatCode>0.0</c:formatCode>
                <c:ptCount val="3"/>
                <c:pt idx="0" formatCode="General">
                  <c:v>100</c:v>
                </c:pt>
                <c:pt idx="1">
                  <c:v>173.07692307692307</c:v>
                </c:pt>
                <c:pt idx="2">
                  <c:v>249.14529914529913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8E-4A5F-9EF5-D1A97B7346F1}"/>
            </c:ext>
          </c:extLst>
        </c:ser>
        <c:ser>
          <c:idx val="2"/>
          <c:order val="2"/>
          <c:tx>
            <c:strRef>
              <c:f>Balança!$D$161</c:f>
              <c:strCache>
                <c:ptCount val="1"/>
                <c:pt idx="0">
                  <c:v> Sector Farmacêutico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8E-4A5F-9EF5-D1A97B734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Balança!$E$158:$G$158</c:f>
              <c:numCache>
                <c:formatCode>0</c:formatCode>
                <c:ptCount val="3"/>
                <c:pt idx="0" formatCode="General">
                  <c:v>2010</c:v>
                </c:pt>
                <c:pt idx="1">
                  <c:v>2015</c:v>
                </c:pt>
                <c:pt idx="2" formatCode="General">
                  <c:v>2020</c:v>
                </c:pt>
              </c:numCache>
            </c:numRef>
          </c:cat>
          <c:val>
            <c:numRef>
              <c:f>Balança!$E$161:$G$161</c:f>
              <c:numCache>
                <c:formatCode>0.0</c:formatCode>
                <c:ptCount val="3"/>
                <c:pt idx="0" formatCode="General">
                  <c:v>100</c:v>
                </c:pt>
                <c:pt idx="1">
                  <c:v>179.4921875</c:v>
                </c:pt>
                <c:pt idx="2">
                  <c:v>269.53125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8E-4A5F-9EF5-D1A97B7346F1}"/>
            </c:ext>
          </c:extLst>
        </c:ser>
        <c:ser>
          <c:idx val="3"/>
          <c:order val="3"/>
          <c:tx>
            <c:strRef>
              <c:f>Balança!$D$162</c:f>
              <c:strCache>
                <c:ptCount val="1"/>
                <c:pt idx="0">
                  <c:v> PIB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8E-4A5F-9EF5-D1A97B734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Balança!$E$158:$G$158</c:f>
              <c:numCache>
                <c:formatCode>0</c:formatCode>
                <c:ptCount val="3"/>
                <c:pt idx="0" formatCode="General">
                  <c:v>2010</c:v>
                </c:pt>
                <c:pt idx="1">
                  <c:v>2015</c:v>
                </c:pt>
                <c:pt idx="2" formatCode="General">
                  <c:v>2020</c:v>
                </c:pt>
              </c:numCache>
            </c:numRef>
          </c:cat>
          <c:val>
            <c:numRef>
              <c:f>Balança!$E$162:$G$162</c:f>
              <c:numCache>
                <c:formatCode>0.0</c:formatCode>
                <c:ptCount val="3"/>
                <c:pt idx="0" formatCode="General">
                  <c:v>100</c:v>
                </c:pt>
                <c:pt idx="1">
                  <c:v>100.05700103332883</c:v>
                </c:pt>
                <c:pt idx="2">
                  <c:v>112.85997707297956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8E-4A5F-9EF5-D1A97B734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593688"/>
        <c:axId val="425594864"/>
      </c:lineChart>
      <c:catAx>
        <c:axId val="425593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5594864"/>
        <c:crosses val="autoZero"/>
        <c:auto val="1"/>
        <c:lblAlgn val="ctr"/>
        <c:lblOffset val="100"/>
        <c:noMultiLvlLbl val="0"/>
      </c:catAx>
      <c:valAx>
        <c:axId val="4255948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559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E1-4913-B375-99E66F9186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E1-4913-B375-99E66F9186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Balança!$D$171:$D$172</c:f>
              <c:strCache>
                <c:ptCount val="2"/>
                <c:pt idx="0">
                  <c:v> Sector Farmacêutico </c:v>
                </c:pt>
                <c:pt idx="1">
                  <c:v> Restante Saúde </c:v>
                </c:pt>
              </c:strCache>
            </c:strRef>
          </c:cat>
          <c:val>
            <c:numRef>
              <c:f>Balança!$E$171:$E$172</c:f>
              <c:numCache>
                <c:formatCode>0.0%</c:formatCode>
                <c:ptCount val="2"/>
                <c:pt idx="0">
                  <c:v>0.72934472934472938</c:v>
                </c:pt>
                <c:pt idx="1">
                  <c:v>0.27065527065527062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1-4913-B375-99E66F918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29</xdr:row>
      <xdr:rowOff>47625</xdr:rowOff>
    </xdr:from>
    <xdr:to>
      <xdr:col>17</xdr:col>
      <xdr:colOff>247650</xdr:colOff>
      <xdr:row>46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228600</xdr:colOff>
      <xdr:row>11</xdr:row>
      <xdr:rowOff>42582</xdr:rowOff>
    </xdr:from>
    <xdr:to>
      <xdr:col>6</xdr:col>
      <xdr:colOff>381000</xdr:colOff>
      <xdr:row>11</xdr:row>
      <xdr:rowOff>42582</xdr:rowOff>
    </xdr:to>
    <xdr:cxnSp macro="">
      <xdr:nvCxnSpPr>
        <xdr:cNvPr id="4" name="Conexão re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21659" y="2306170"/>
          <a:ext cx="4881282" cy="0"/>
        </a:xfrm>
        <a:prstGeom prst="line">
          <a:avLst/>
        </a:prstGeom>
        <a:ln w="38100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52107</xdr:colOff>
      <xdr:row>29</xdr:row>
      <xdr:rowOff>69156</xdr:rowOff>
    </xdr:from>
    <xdr:to>
      <xdr:col>2</xdr:col>
      <xdr:colOff>646019</xdr:colOff>
      <xdr:row>30</xdr:row>
      <xdr:rowOff>158083</xdr:rowOff>
    </xdr:to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47507" y="6050856"/>
          <a:ext cx="593912" cy="279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200" b="1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8</xdr:col>
      <xdr:colOff>218417</xdr:colOff>
      <xdr:row>4</xdr:row>
      <xdr:rowOff>0</xdr:rowOff>
    </xdr:from>
    <xdr:to>
      <xdr:col>17</xdr:col>
      <xdr:colOff>28575</xdr:colOff>
      <xdr:row>27</xdr:row>
      <xdr:rowOff>0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6295367" y="1038225"/>
          <a:ext cx="6430033" cy="4276725"/>
          <a:chOff x="7489907" y="1109710"/>
          <a:chExt cx="6230407" cy="4793887"/>
        </a:xfrm>
      </xdr:grpSpPr>
      <xdr:grpSp>
        <xdr:nvGrpSpPr>
          <xdr:cNvPr id="28" name="Grupo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7489907" y="1109710"/>
            <a:ext cx="6230407" cy="4793887"/>
            <a:chOff x="8029693" y="1311087"/>
            <a:chExt cx="6236416" cy="4715584"/>
          </a:xfrm>
        </xdr:grpSpPr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>
              <a:graphicFrameLocks/>
            </xdr:cNvGraphicFramePr>
          </xdr:nvGraphicFramePr>
          <xdr:xfrm>
            <a:off x="8460441" y="1414742"/>
            <a:ext cx="5805668" cy="27656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8874689" y="3767881"/>
              <a:ext cx="441511" cy="4106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2011</a:t>
              </a:r>
            </a:p>
          </xdr:txBody>
        </xdr:sp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9263823" y="3766149"/>
              <a:ext cx="504264" cy="3929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2012</a:t>
              </a:r>
            </a:p>
          </xdr:txBody>
        </xdr:sp>
        <xdr:sp macro="" textlink="">
          <xdr:nvSpPr>
            <xdr:cNvPr id="21" name="CaixaDeTexto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9740572" y="3775724"/>
              <a:ext cx="504264" cy="3945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2013</a:t>
              </a:r>
            </a:p>
          </xdr:txBody>
        </xdr:sp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10196777" y="3772435"/>
              <a:ext cx="504264" cy="3863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2014</a:t>
              </a:r>
            </a:p>
          </xdr:txBody>
        </xdr:sp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10587137" y="3780206"/>
              <a:ext cx="504264" cy="3720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2015</a:t>
              </a:r>
            </a:p>
          </xdr:txBody>
        </xdr:sp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10958171" y="3748513"/>
              <a:ext cx="649941" cy="3981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2016</a:t>
              </a:r>
            </a:p>
          </xdr:txBody>
        </xdr:sp>
        <xdr:sp macro="" textlink="">
          <xdr:nvSpPr>
            <xdr:cNvPr id="25" name="CaixaDeTexto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11405947" y="3747652"/>
              <a:ext cx="504264" cy="4075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2017</a:t>
              </a:r>
            </a:p>
          </xdr:txBody>
        </xdr:sp>
        <xdr:sp macro="" textlink="">
          <xdr:nvSpPr>
            <xdr:cNvPr id="26" name="CaixaDeTexto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11865957" y="3771347"/>
              <a:ext cx="504263" cy="4052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2018</a:t>
              </a:r>
            </a:p>
          </xdr:txBody>
        </xdr:sp>
        <xdr:sp macro="" textlink="">
          <xdr:nvSpPr>
            <xdr:cNvPr id="27" name="CaixaDeTexto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12183972" y="3769948"/>
              <a:ext cx="674587" cy="4034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2019</a:t>
              </a:r>
            </a:p>
          </xdr:txBody>
        </xdr:sp>
        <xdr:graphicFrame macro="">
          <xdr:nvGraphicFramePr>
            <xdr:cNvPr id="36" name="Gráfico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GraphicFramePr/>
          </xdr:nvGraphicFramePr>
          <xdr:xfrm>
            <a:off x="8029693" y="4335700"/>
            <a:ext cx="6236416" cy="169097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9047036" y="1311087"/>
              <a:ext cx="1340816" cy="524991"/>
              <a:chOff x="9013418" y="1075764"/>
              <a:chExt cx="1340816" cy="524991"/>
            </a:xfrm>
          </xdr:grpSpPr>
          <xdr:sp macro="" textlink="">
            <xdr:nvSpPr>
              <xdr:cNvPr id="38" name="Retângulo arredondado 37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SpPr/>
            </xdr:nvSpPr>
            <xdr:spPr>
              <a:xfrm>
                <a:off x="9013418" y="1149461"/>
                <a:ext cx="108104" cy="106236"/>
              </a:xfrm>
              <a:prstGeom prst="roundRect">
                <a:avLst/>
              </a:prstGeom>
              <a:solidFill>
                <a:schemeClr val="accent1"/>
              </a:solidFill>
              <a:ln>
                <a:solidFill>
                  <a:schemeClr val="accent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PT" sz="1100"/>
              </a:p>
            </xdr:txBody>
          </xdr:sp>
          <xdr:sp macro="" textlink="">
            <xdr:nvSpPr>
              <xdr:cNvPr id="39" name="CaixaDeTexto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 txBox="1"/>
            </xdr:nvSpPr>
            <xdr:spPr>
              <a:xfrm>
                <a:off x="9144000" y="1075764"/>
                <a:ext cx="974912" cy="24653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Exportações</a:t>
                </a:r>
              </a:p>
            </xdr:txBody>
          </xdr:sp>
          <xdr:sp macro="" textlink="">
            <xdr:nvSpPr>
              <xdr:cNvPr id="40" name="Oval 39">
                <a:extLst>
                  <a:ext uri="{FF2B5EF4-FFF2-40B4-BE49-F238E27FC236}">
                    <a16:creationId xmlns:a16="http://schemas.microsoft.com/office/drawing/2014/main" id="{00000000-0008-0000-0000-000028000000}"/>
                  </a:ext>
                </a:extLst>
              </xdr:cNvPr>
              <xdr:cNvSpPr/>
            </xdr:nvSpPr>
            <xdr:spPr>
              <a:xfrm>
                <a:off x="9018049" y="1434353"/>
                <a:ext cx="101115" cy="100628"/>
              </a:xfrm>
              <a:prstGeom prst="ellipse">
                <a:avLst/>
              </a:prstGeom>
              <a:solidFill>
                <a:schemeClr val="accent2"/>
              </a:solidFill>
              <a:ln>
                <a:solidFill>
                  <a:schemeClr val="accent2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PT" sz="1100"/>
              </a:p>
            </xdr:txBody>
          </xdr:sp>
          <xdr:sp macro="" textlink="">
            <xdr:nvSpPr>
              <xdr:cNvPr id="41" name="CaixaDeTexto 40">
                <a:extLst>
                  <a:ext uri="{FF2B5EF4-FFF2-40B4-BE49-F238E27FC236}">
                    <a16:creationId xmlns:a16="http://schemas.microsoft.com/office/drawing/2014/main" id="{00000000-0008-0000-0000-000029000000}"/>
                  </a:ext>
                </a:extLst>
              </xdr:cNvPr>
              <xdr:cNvSpPr txBox="1"/>
            </xdr:nvSpPr>
            <xdr:spPr>
              <a:xfrm>
                <a:off x="9139517" y="1360949"/>
                <a:ext cx="1214717" cy="23980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Variação Homóloga</a:t>
                </a:r>
              </a:p>
            </xdr:txBody>
          </xdr:sp>
        </xdr:grpSp>
      </xdr:grpSp>
      <xdr:cxnSp macro="">
        <xdr:nvCxnSpPr>
          <xdr:cNvPr id="34" name="Conexão reta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 flipV="1">
            <a:off x="8314911" y="4018478"/>
            <a:ext cx="5212365" cy="0"/>
          </a:xfrm>
          <a:prstGeom prst="line">
            <a:avLst/>
          </a:prstGeom>
          <a:ln w="3810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151359</xdr:colOff>
      <xdr:row>46</xdr:row>
      <xdr:rowOff>48024</xdr:rowOff>
    </xdr:from>
    <xdr:to>
      <xdr:col>9</xdr:col>
      <xdr:colOff>381000</xdr:colOff>
      <xdr:row>47</xdr:row>
      <xdr:rowOff>136950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475584" y="8525274"/>
          <a:ext cx="3458616" cy="269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Fonte: INE; * OPEP</a:t>
          </a:r>
          <a:r>
            <a:rPr lang="pt-PT" sz="9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 sem Angola que está incluida nos PALOP</a:t>
          </a:r>
          <a:endParaRPr lang="pt-PT" sz="900">
            <a:solidFill>
              <a:schemeClr val="tx1">
                <a:lumMod val="65000"/>
                <a:lumOff val="35000"/>
              </a:schemeClr>
            </a:solidFill>
            <a:latin typeface="Dosis" panose="02010503020202060003" pitchFamily="2" charset="0"/>
          </a:endParaRPr>
        </a:p>
      </xdr:txBody>
    </xdr:sp>
    <xdr:clientData/>
  </xdr:twoCellAnchor>
  <xdr:twoCellAnchor>
    <xdr:from>
      <xdr:col>10</xdr:col>
      <xdr:colOff>231670</xdr:colOff>
      <xdr:row>26</xdr:row>
      <xdr:rowOff>40339</xdr:rowOff>
    </xdr:from>
    <xdr:to>
      <xdr:col>11</xdr:col>
      <xdr:colOff>382706</xdr:colOff>
      <xdr:row>27</xdr:row>
      <xdr:rowOff>152397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661170" y="4907614"/>
          <a:ext cx="903511" cy="293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Fonte: INE</a:t>
          </a:r>
        </a:p>
      </xdr:txBody>
    </xdr:sp>
    <xdr:clientData/>
  </xdr:twoCellAnchor>
  <xdr:twoCellAnchor>
    <xdr:from>
      <xdr:col>0</xdr:col>
      <xdr:colOff>23307</xdr:colOff>
      <xdr:row>3</xdr:row>
      <xdr:rowOff>361949</xdr:rowOff>
    </xdr:from>
    <xdr:to>
      <xdr:col>10</xdr:col>
      <xdr:colOff>428626</xdr:colOff>
      <xdr:row>22</xdr:row>
      <xdr:rowOff>163283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3307" y="1019174"/>
          <a:ext cx="7463344" cy="3554184"/>
          <a:chOff x="262240" y="926501"/>
          <a:chExt cx="7685623" cy="2514841"/>
        </a:xfrm>
      </xdr:grpSpPr>
      <xdr:graphicFrame macro="">
        <xdr:nvGraphicFramePr>
          <xdr:cNvPr id="6" name="Gráfic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>
            <a:graphicFrameLocks/>
          </xdr:cNvGraphicFramePr>
        </xdr:nvGraphicFramePr>
        <xdr:xfrm>
          <a:off x="262240" y="926501"/>
          <a:ext cx="6538005" cy="24137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621884" y="1976453"/>
            <a:ext cx="504264" cy="381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2011</a:t>
            </a: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059997" y="1980900"/>
            <a:ext cx="504264" cy="369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2012</a:t>
            </a:r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520803" y="1973598"/>
            <a:ext cx="504264" cy="3789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2013</a:t>
            </a:r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2027577" y="1985055"/>
            <a:ext cx="504264" cy="369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2014</a:t>
            </a:r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510535" y="1978657"/>
            <a:ext cx="504264" cy="372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2015</a:t>
            </a:r>
          </a:p>
        </xdr:txBody>
      </xdr:sp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987878" y="1989536"/>
            <a:ext cx="504264" cy="3653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2016</a:t>
            </a:r>
          </a:p>
        </xdr:txBody>
      </xdr:sp>
      <xdr:graphicFrame macro="">
        <xdr:nvGraphicFramePr>
          <xdr:cNvPr id="18" name="Gráfic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aphicFramePr/>
        </xdr:nvGraphicFramePr>
        <xdr:xfrm>
          <a:off x="486015" y="2190273"/>
          <a:ext cx="7461848" cy="12510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491852" y="1987658"/>
            <a:ext cx="504264" cy="3697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2017</a:t>
            </a:r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65003" y="1971969"/>
            <a:ext cx="504264" cy="4034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2018</a:t>
            </a:r>
          </a:p>
        </xdr:txBody>
      </xdr:sp>
      <xdr:sp macro="" textlink="">
        <xdr:nvSpPr>
          <xdr:cNvPr id="17" name="CaixaDeText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373713" y="1960726"/>
            <a:ext cx="647694" cy="4034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2019</a:t>
            </a:r>
          </a:p>
        </xdr:txBody>
      </xdr:sp>
    </xdr:grpSp>
    <xdr:clientData/>
  </xdr:twoCellAnchor>
  <xdr:twoCellAnchor>
    <xdr:from>
      <xdr:col>1</xdr:col>
      <xdr:colOff>14412</xdr:colOff>
      <xdr:row>14</xdr:row>
      <xdr:rowOff>26065</xdr:rowOff>
    </xdr:from>
    <xdr:to>
      <xdr:col>7</xdr:col>
      <xdr:colOff>673212</xdr:colOff>
      <xdr:row>14</xdr:row>
      <xdr:rowOff>26065</xdr:rowOff>
    </xdr:to>
    <xdr:cxnSp macro="">
      <xdr:nvCxnSpPr>
        <xdr:cNvPr id="49" name="Conexão ret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V="1">
          <a:off x="376362" y="2502565"/>
          <a:ext cx="5688000" cy="0"/>
        </a:xfrm>
        <a:prstGeom prst="line">
          <a:avLst/>
        </a:prstGeom>
        <a:ln w="38100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3201</xdr:colOff>
      <xdr:row>23</xdr:row>
      <xdr:rowOff>34294</xdr:rowOff>
    </xdr:from>
    <xdr:to>
      <xdr:col>1</xdr:col>
      <xdr:colOff>907675</xdr:colOff>
      <xdr:row>24</xdr:row>
      <xdr:rowOff>150232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1432" y="4401140"/>
          <a:ext cx="904474" cy="299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Fonte: INE</a:t>
          </a:r>
        </a:p>
      </xdr:txBody>
    </xdr:sp>
    <xdr:clientData/>
  </xdr:twoCellAnchor>
  <xdr:twoCellAnchor>
    <xdr:from>
      <xdr:col>10</xdr:col>
      <xdr:colOff>8165</xdr:colOff>
      <xdr:row>25</xdr:row>
      <xdr:rowOff>18092</xdr:rowOff>
    </xdr:from>
    <xdr:to>
      <xdr:col>16</xdr:col>
      <xdr:colOff>532340</xdr:colOff>
      <xdr:row>25</xdr:row>
      <xdr:rowOff>18092</xdr:rowOff>
    </xdr:to>
    <xdr:cxnSp macro="">
      <xdr:nvCxnSpPr>
        <xdr:cNvPr id="50" name="Conexão ret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 flipV="1">
          <a:off x="7066190" y="4485317"/>
          <a:ext cx="5220000" cy="0"/>
        </a:xfrm>
        <a:prstGeom prst="line">
          <a:avLst/>
        </a:prstGeom>
        <a:ln w="28575">
          <a:solidFill>
            <a:schemeClr val="bg1">
              <a:lumMod val="8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147638</xdr:colOff>
      <xdr:row>31</xdr:row>
      <xdr:rowOff>33337</xdr:rowOff>
    </xdr:from>
    <xdr:to>
      <xdr:col>4</xdr:col>
      <xdr:colOff>66674</xdr:colOff>
      <xdr:row>48</xdr:row>
      <xdr:rowOff>28575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47625</xdr:colOff>
      <xdr:row>3</xdr:row>
      <xdr:rowOff>19050</xdr:rowOff>
    </xdr:from>
    <xdr:to>
      <xdr:col>8</xdr:col>
      <xdr:colOff>190500</xdr:colOff>
      <xdr:row>4</xdr:row>
      <xdr:rowOff>123825</xdr:rowOff>
    </xdr:to>
    <xdr:sp macro="" textlink="">
      <xdr:nvSpPr>
        <xdr:cNvPr id="31" name="Retângulo arredondad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438775" y="771525"/>
          <a:ext cx="828675" cy="48577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>
              <a:latin typeface="dosis" panose="02010503020202060003"/>
            </a:rPr>
            <a:t>2,5% do Total Exp.</a:t>
          </a:r>
        </a:p>
      </xdr:txBody>
    </xdr:sp>
    <xdr:clientData/>
  </xdr:twoCellAnchor>
  <xdr:twoCellAnchor>
    <xdr:from>
      <xdr:col>6</xdr:col>
      <xdr:colOff>533400</xdr:colOff>
      <xdr:row>21</xdr:row>
      <xdr:rowOff>66675</xdr:rowOff>
    </xdr:from>
    <xdr:to>
      <xdr:col>8</xdr:col>
      <xdr:colOff>114300</xdr:colOff>
      <xdr:row>24</xdr:row>
      <xdr:rowOff>19050</xdr:rowOff>
    </xdr:to>
    <xdr:sp macro="" textlink="">
      <xdr:nvSpPr>
        <xdr:cNvPr id="54" name="Retângulo arredondado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353050" y="3819525"/>
          <a:ext cx="838200" cy="4953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>
              <a:latin typeface="dosis" panose="02010503020202060003"/>
            </a:rPr>
            <a:t>3,5% do Total Imp.</a:t>
          </a:r>
        </a:p>
      </xdr:txBody>
    </xdr:sp>
    <xdr:clientData/>
  </xdr:twoCellAnchor>
  <xdr:twoCellAnchor>
    <xdr:from>
      <xdr:col>5</xdr:col>
      <xdr:colOff>914400</xdr:colOff>
      <xdr:row>29</xdr:row>
      <xdr:rowOff>57150</xdr:rowOff>
    </xdr:from>
    <xdr:to>
      <xdr:col>6</xdr:col>
      <xdr:colOff>479612</xdr:colOff>
      <xdr:row>30</xdr:row>
      <xdr:rowOff>146077</xdr:rowOff>
    </xdr:to>
    <xdr:sp macro="" textlink="">
      <xdr:nvSpPr>
        <xdr:cNvPr id="55" name="CaixaDeTexto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905375" y="5638800"/>
          <a:ext cx="593912" cy="279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200" b="1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15</xdr:col>
      <xdr:colOff>42862</xdr:colOff>
      <xdr:row>15</xdr:row>
      <xdr:rowOff>147638</xdr:rowOff>
    </xdr:from>
    <xdr:to>
      <xdr:col>15</xdr:col>
      <xdr:colOff>717786</xdr:colOff>
      <xdr:row>17</xdr:row>
      <xdr:rowOff>145701</xdr:rowOff>
    </xdr:to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1034712" y="3376613"/>
          <a:ext cx="674924" cy="360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2020</a:t>
          </a:r>
        </a:p>
      </xdr:txBody>
    </xdr:sp>
    <xdr:clientData/>
  </xdr:twoCellAnchor>
  <xdr:twoCellAnchor>
    <xdr:from>
      <xdr:col>4</xdr:col>
      <xdr:colOff>452438</xdr:colOff>
      <xdr:row>31</xdr:row>
      <xdr:rowOff>90487</xdr:rowOff>
    </xdr:from>
    <xdr:to>
      <xdr:col>9</xdr:col>
      <xdr:colOff>404812</xdr:colOff>
      <xdr:row>48</xdr:row>
      <xdr:rowOff>23812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752475</xdr:colOff>
      <xdr:row>38</xdr:row>
      <xdr:rowOff>61911</xdr:rowOff>
    </xdr:from>
    <xdr:to>
      <xdr:col>2</xdr:col>
      <xdr:colOff>404812</xdr:colOff>
      <xdr:row>41</xdr:row>
      <xdr:rowOff>109536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4425" y="6772274"/>
          <a:ext cx="585787" cy="561975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833437</xdr:colOff>
      <xdr:row>38</xdr:row>
      <xdr:rowOff>71438</xdr:rowOff>
    </xdr:from>
    <xdr:to>
      <xdr:col>6</xdr:col>
      <xdr:colOff>390524</xdr:colOff>
      <xdr:row>41</xdr:row>
      <xdr:rowOff>119063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624387" y="6781801"/>
          <a:ext cx="585787" cy="561975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123825</xdr:colOff>
      <xdr:row>143</xdr:row>
      <xdr:rowOff>142875</xdr:rowOff>
    </xdr:from>
    <xdr:to>
      <xdr:col>14</xdr:col>
      <xdr:colOff>628650</xdr:colOff>
      <xdr:row>158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66674</xdr:colOff>
      <xdr:row>175</xdr:row>
      <xdr:rowOff>114301</xdr:rowOff>
    </xdr:from>
    <xdr:to>
      <xdr:col>4</xdr:col>
      <xdr:colOff>238124</xdr:colOff>
      <xdr:row>188</xdr:row>
      <xdr:rowOff>104776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209550</xdr:colOff>
      <xdr:row>175</xdr:row>
      <xdr:rowOff>180974</xdr:rowOff>
    </xdr:from>
    <xdr:to>
      <xdr:col>7</xdr:col>
      <xdr:colOff>676275</xdr:colOff>
      <xdr:row>188</xdr:row>
      <xdr:rowOff>114300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723900</xdr:colOff>
      <xdr:row>11</xdr:row>
      <xdr:rowOff>66675</xdr:rowOff>
    </xdr:from>
    <xdr:to>
      <xdr:col>6</xdr:col>
      <xdr:colOff>324162</xdr:colOff>
      <xdr:row>14</xdr:row>
      <xdr:rowOff>93884</xdr:rowOff>
    </xdr:to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B720978B-643B-4FAC-B239-EA037913AABE}"/>
            </a:ext>
          </a:extLst>
        </xdr:cNvPr>
        <xdr:cNvSpPr txBox="1"/>
      </xdr:nvSpPr>
      <xdr:spPr>
        <a:xfrm>
          <a:off x="4514850" y="2000250"/>
          <a:ext cx="628962" cy="57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2020</a:t>
          </a:r>
        </a:p>
      </xdr:txBody>
    </xdr:sp>
    <xdr:clientData/>
  </xdr:twoCellAnchor>
  <xdr:twoCellAnchor>
    <xdr:from>
      <xdr:col>6</xdr:col>
      <xdr:colOff>161925</xdr:colOff>
      <xdr:row>11</xdr:row>
      <xdr:rowOff>57150</xdr:rowOff>
    </xdr:from>
    <xdr:to>
      <xdr:col>7</xdr:col>
      <xdr:colOff>219387</xdr:colOff>
      <xdr:row>14</xdr:row>
      <xdr:rowOff>84359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C08AF0F3-82AB-4459-816B-8A8B6DCDC2FD}"/>
            </a:ext>
          </a:extLst>
        </xdr:cNvPr>
        <xdr:cNvSpPr txBox="1"/>
      </xdr:nvSpPr>
      <xdr:spPr>
        <a:xfrm>
          <a:off x="4981575" y="1990725"/>
          <a:ext cx="628962" cy="57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2021</a:t>
          </a:r>
        </a:p>
      </xdr:txBody>
    </xdr:sp>
    <xdr:clientData/>
  </xdr:twoCellAnchor>
  <xdr:twoCellAnchor>
    <xdr:from>
      <xdr:col>7</xdr:col>
      <xdr:colOff>133350</xdr:colOff>
      <xdr:row>11</xdr:row>
      <xdr:rowOff>47625</xdr:rowOff>
    </xdr:from>
    <xdr:to>
      <xdr:col>8</xdr:col>
      <xdr:colOff>76512</xdr:colOff>
      <xdr:row>14</xdr:row>
      <xdr:rowOff>74834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7CB8ED8C-EF1D-4152-8F61-17C0C521C5B4}"/>
            </a:ext>
          </a:extLst>
        </xdr:cNvPr>
        <xdr:cNvSpPr txBox="1"/>
      </xdr:nvSpPr>
      <xdr:spPr>
        <a:xfrm>
          <a:off x="5524500" y="1981200"/>
          <a:ext cx="628962" cy="57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15</xdr:col>
      <xdr:colOff>495300</xdr:colOff>
      <xdr:row>15</xdr:row>
      <xdr:rowOff>133350</xdr:rowOff>
    </xdr:from>
    <xdr:to>
      <xdr:col>16</xdr:col>
      <xdr:colOff>389174</xdr:colOff>
      <xdr:row>17</xdr:row>
      <xdr:rowOff>131413</xdr:rowOff>
    </xdr:to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04DB782C-BFA5-44F2-91AE-DE680B24F90A}"/>
            </a:ext>
          </a:extLst>
        </xdr:cNvPr>
        <xdr:cNvSpPr txBox="1"/>
      </xdr:nvSpPr>
      <xdr:spPr>
        <a:xfrm>
          <a:off x="11487150" y="3362325"/>
          <a:ext cx="674924" cy="360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2021</a:t>
          </a:r>
        </a:p>
      </xdr:txBody>
    </xdr:sp>
    <xdr:clientData/>
  </xdr:twoCellAnchor>
  <xdr:twoCellAnchor>
    <xdr:from>
      <xdr:col>16</xdr:col>
      <xdr:colOff>200025</xdr:colOff>
      <xdr:row>15</xdr:row>
      <xdr:rowOff>142875</xdr:rowOff>
    </xdr:from>
    <xdr:to>
      <xdr:col>16</xdr:col>
      <xdr:colOff>874949</xdr:colOff>
      <xdr:row>17</xdr:row>
      <xdr:rowOff>140938</xdr:rowOff>
    </xdr:to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796FA964-3180-4DFB-814D-D6F05C6220A5}"/>
            </a:ext>
          </a:extLst>
        </xdr:cNvPr>
        <xdr:cNvSpPr txBox="1"/>
      </xdr:nvSpPr>
      <xdr:spPr>
        <a:xfrm>
          <a:off x="11972925" y="3371850"/>
          <a:ext cx="674924" cy="360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3</xdr:col>
      <xdr:colOff>795337</xdr:colOff>
      <xdr:row>20</xdr:row>
      <xdr:rowOff>0</xdr:rowOff>
    </xdr:from>
    <xdr:to>
      <xdr:col>6</xdr:col>
      <xdr:colOff>295275</xdr:colOff>
      <xdr:row>27</xdr:row>
      <xdr:rowOff>76200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C4FC26C7-F44E-8550-6954-662516D63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771525</xdr:colOff>
      <xdr:row>2</xdr:row>
      <xdr:rowOff>9525</xdr:rowOff>
    </xdr:from>
    <xdr:to>
      <xdr:col>6</xdr:col>
      <xdr:colOff>271463</xdr:colOff>
      <xdr:row>7</xdr:row>
      <xdr:rowOff>38100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254F14C3-23D6-40C4-91B9-6B4EC83CC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29</xdr:row>
      <xdr:rowOff>76199</xdr:rowOff>
    </xdr:from>
    <xdr:to>
      <xdr:col>16</xdr:col>
      <xdr:colOff>857251</xdr:colOff>
      <xdr:row>45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AFE22B-9A09-4C49-994D-3C4C60576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709332</xdr:colOff>
      <xdr:row>25</xdr:row>
      <xdr:rowOff>57150</xdr:rowOff>
    </xdr:from>
    <xdr:to>
      <xdr:col>5</xdr:col>
      <xdr:colOff>400050</xdr:colOff>
      <xdr:row>26</xdr:row>
      <xdr:rowOff>104775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28DE1D7-6357-46A6-80DA-DD37CE406374}"/>
            </a:ext>
          </a:extLst>
        </xdr:cNvPr>
        <xdr:cNvSpPr txBox="1"/>
      </xdr:nvSpPr>
      <xdr:spPr>
        <a:xfrm>
          <a:off x="3071532" y="4933950"/>
          <a:ext cx="1119468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200" b="1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8</xdr:col>
      <xdr:colOff>104117</xdr:colOff>
      <xdr:row>3</xdr:row>
      <xdr:rowOff>133350</xdr:rowOff>
    </xdr:from>
    <xdr:to>
      <xdr:col>16</xdr:col>
      <xdr:colOff>838200</xdr:colOff>
      <xdr:row>26</xdr:row>
      <xdr:rowOff>123824</xdr:rowOff>
    </xdr:to>
    <xdr:grpSp>
      <xdr:nvGrpSpPr>
        <xdr:cNvPr id="5" name="Grupo 28">
          <a:extLst>
            <a:ext uri="{FF2B5EF4-FFF2-40B4-BE49-F238E27FC236}">
              <a16:creationId xmlns:a16="http://schemas.microsoft.com/office/drawing/2014/main" id="{612C2C27-38EB-4594-87C8-8485F8D3BE23}"/>
            </a:ext>
          </a:extLst>
        </xdr:cNvPr>
        <xdr:cNvGrpSpPr/>
      </xdr:nvGrpSpPr>
      <xdr:grpSpPr>
        <a:xfrm>
          <a:off x="6181067" y="809625"/>
          <a:ext cx="6430033" cy="4467224"/>
          <a:chOff x="7489907" y="1109710"/>
          <a:chExt cx="6230407" cy="4793886"/>
        </a:xfrm>
      </xdr:grpSpPr>
      <xdr:grpSp>
        <xdr:nvGrpSpPr>
          <xdr:cNvPr id="6" name="Grupo 27">
            <a:extLst>
              <a:ext uri="{FF2B5EF4-FFF2-40B4-BE49-F238E27FC236}">
                <a16:creationId xmlns:a16="http://schemas.microsoft.com/office/drawing/2014/main" id="{CF9B9344-2063-A99F-3528-70C1E5502857}"/>
              </a:ext>
            </a:extLst>
          </xdr:cNvPr>
          <xdr:cNvGrpSpPr/>
        </xdr:nvGrpSpPr>
        <xdr:grpSpPr>
          <a:xfrm>
            <a:off x="7489907" y="1109710"/>
            <a:ext cx="6230407" cy="4793886"/>
            <a:chOff x="8029693" y="1311087"/>
            <a:chExt cx="6236416" cy="4715583"/>
          </a:xfrm>
        </xdr:grpSpPr>
        <xdr:graphicFrame macro="">
          <xdr:nvGraphicFramePr>
            <xdr:cNvPr id="8" name="Gráfico 7">
              <a:extLst>
                <a:ext uri="{FF2B5EF4-FFF2-40B4-BE49-F238E27FC236}">
                  <a16:creationId xmlns:a16="http://schemas.microsoft.com/office/drawing/2014/main" id="{974B1667-5C0E-1A46-6C8D-E180DE497CD2}"/>
                </a:ext>
              </a:extLst>
            </xdr:cNvPr>
            <xdr:cNvGraphicFramePr>
              <a:graphicFrameLocks/>
            </xdr:cNvGraphicFramePr>
          </xdr:nvGraphicFramePr>
          <xdr:xfrm>
            <a:off x="8460441" y="1414742"/>
            <a:ext cx="5805668" cy="27656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F23FF3C9-3348-1677-2C56-E9FBEDDACE50}"/>
                </a:ext>
              </a:extLst>
            </xdr:cNvPr>
            <xdr:cNvSpPr txBox="1"/>
          </xdr:nvSpPr>
          <xdr:spPr>
            <a:xfrm>
              <a:off x="8874689" y="3767881"/>
              <a:ext cx="441511" cy="4106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2011</a:t>
              </a:r>
            </a:p>
          </xdr:txBody>
        </xdr:sp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609051A7-DDDD-FCBC-AE81-85245B0ECB02}"/>
                </a:ext>
              </a:extLst>
            </xdr:cNvPr>
            <xdr:cNvSpPr txBox="1"/>
          </xdr:nvSpPr>
          <xdr:spPr>
            <a:xfrm>
              <a:off x="9263823" y="3766149"/>
              <a:ext cx="504264" cy="3929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2012</a:t>
              </a:r>
            </a:p>
          </xdr:txBody>
        </xdr:sp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0BF07D32-14EF-BEF2-DF90-E696C5D7E6C1}"/>
                </a:ext>
              </a:extLst>
            </xdr:cNvPr>
            <xdr:cNvSpPr txBox="1"/>
          </xdr:nvSpPr>
          <xdr:spPr>
            <a:xfrm>
              <a:off x="9740572" y="3775724"/>
              <a:ext cx="504264" cy="3945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2013</a:t>
              </a:r>
            </a:p>
          </xdr:txBody>
        </xdr:sp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0A403741-10F5-D3D9-FC6A-C83445DCCF90}"/>
                </a:ext>
              </a:extLst>
            </xdr:cNvPr>
            <xdr:cNvSpPr txBox="1"/>
          </xdr:nvSpPr>
          <xdr:spPr>
            <a:xfrm>
              <a:off x="10196777" y="3772435"/>
              <a:ext cx="504264" cy="3863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2014</a:t>
              </a:r>
            </a:p>
          </xdr:txBody>
        </xdr:sp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D8696095-CA4F-9604-2069-E9D37435951A}"/>
                </a:ext>
              </a:extLst>
            </xdr:cNvPr>
            <xdr:cNvSpPr txBox="1"/>
          </xdr:nvSpPr>
          <xdr:spPr>
            <a:xfrm>
              <a:off x="10587137" y="3780206"/>
              <a:ext cx="504264" cy="3720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2015</a:t>
              </a:r>
            </a:p>
          </xdr:txBody>
        </xdr:sp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CD012443-F144-34A7-3FE8-2ACACE675070}"/>
                </a:ext>
              </a:extLst>
            </xdr:cNvPr>
            <xdr:cNvSpPr txBox="1"/>
          </xdr:nvSpPr>
          <xdr:spPr>
            <a:xfrm>
              <a:off x="10958171" y="3748513"/>
              <a:ext cx="649941" cy="3981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2016</a:t>
              </a:r>
            </a:p>
          </xdr:txBody>
        </xdr:sp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B5264D75-BBAA-9AA0-CE31-03C5859930C9}"/>
                </a:ext>
              </a:extLst>
            </xdr:cNvPr>
            <xdr:cNvSpPr txBox="1"/>
          </xdr:nvSpPr>
          <xdr:spPr>
            <a:xfrm>
              <a:off x="11405947" y="3747652"/>
              <a:ext cx="504264" cy="4075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2017</a:t>
              </a:r>
            </a:p>
          </xdr:txBody>
        </xdr:sp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429B78C8-BF5B-685B-6EF6-DD47803EC5B2}"/>
                </a:ext>
              </a:extLst>
            </xdr:cNvPr>
            <xdr:cNvSpPr txBox="1"/>
          </xdr:nvSpPr>
          <xdr:spPr>
            <a:xfrm>
              <a:off x="11865957" y="3771347"/>
              <a:ext cx="504263" cy="4052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2018</a:t>
              </a:r>
            </a:p>
          </xdr:txBody>
        </xdr:sp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40AA0D85-29A8-8ACB-EF89-6C2D278E315D}"/>
                </a:ext>
              </a:extLst>
            </xdr:cNvPr>
            <xdr:cNvSpPr txBox="1"/>
          </xdr:nvSpPr>
          <xdr:spPr>
            <a:xfrm>
              <a:off x="12183972" y="3769948"/>
              <a:ext cx="674587" cy="4034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PT" sz="900">
                  <a:solidFill>
                    <a:schemeClr val="tx1">
                      <a:lumMod val="65000"/>
                      <a:lumOff val="35000"/>
                    </a:schemeClr>
                  </a:solidFill>
                  <a:latin typeface="Dosis" panose="02010503020202060003" pitchFamily="2" charset="0"/>
                </a:rPr>
                <a:t>2019</a:t>
              </a:r>
            </a:p>
          </xdr:txBody>
        </xdr:sp>
        <xdr:graphicFrame macro="">
          <xdr:nvGraphicFramePr>
            <xdr:cNvPr id="18" name="Gráfico 17">
              <a:extLst>
                <a:ext uri="{FF2B5EF4-FFF2-40B4-BE49-F238E27FC236}">
                  <a16:creationId xmlns:a16="http://schemas.microsoft.com/office/drawing/2014/main" id="{BB293871-6F04-FE84-C7AC-139C9CF0EE19}"/>
                </a:ext>
              </a:extLst>
            </xdr:cNvPr>
            <xdr:cNvGraphicFramePr/>
          </xdr:nvGraphicFramePr>
          <xdr:xfrm>
            <a:off x="8029693" y="4335700"/>
            <a:ext cx="6236416" cy="16909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pSp>
          <xdr:nvGrpSpPr>
            <xdr:cNvPr id="19" name="Grupo 41">
              <a:extLst>
                <a:ext uri="{FF2B5EF4-FFF2-40B4-BE49-F238E27FC236}">
                  <a16:creationId xmlns:a16="http://schemas.microsoft.com/office/drawing/2014/main" id="{EA6C757B-8779-5F29-9922-BA53FC5C28EC}"/>
                </a:ext>
              </a:extLst>
            </xdr:cNvPr>
            <xdr:cNvGrpSpPr/>
          </xdr:nvGrpSpPr>
          <xdr:grpSpPr>
            <a:xfrm>
              <a:off x="9047036" y="1311087"/>
              <a:ext cx="1340816" cy="524991"/>
              <a:chOff x="9013418" y="1075764"/>
              <a:chExt cx="1340816" cy="524991"/>
            </a:xfrm>
          </xdr:grpSpPr>
          <xdr:sp macro="" textlink="">
            <xdr:nvSpPr>
              <xdr:cNvPr id="20" name="Retângulo arredondado 37">
                <a:extLst>
                  <a:ext uri="{FF2B5EF4-FFF2-40B4-BE49-F238E27FC236}">
                    <a16:creationId xmlns:a16="http://schemas.microsoft.com/office/drawing/2014/main" id="{8FE772EE-3847-7281-895D-457A9D1D8736}"/>
                  </a:ext>
                </a:extLst>
              </xdr:cNvPr>
              <xdr:cNvSpPr/>
            </xdr:nvSpPr>
            <xdr:spPr>
              <a:xfrm>
                <a:off x="9013418" y="1149461"/>
                <a:ext cx="108104" cy="106236"/>
              </a:xfrm>
              <a:prstGeom prst="roundRect">
                <a:avLst/>
              </a:prstGeom>
              <a:solidFill>
                <a:srgbClr val="92D050"/>
              </a:solidFill>
              <a:ln>
                <a:solidFill>
                  <a:srgbClr val="92D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PT" sz="1100"/>
              </a:p>
            </xdr:txBody>
          </xdr:sp>
          <xdr:sp macro="" textlink="">
            <xdr:nvSpPr>
              <xdr:cNvPr id="21" name="CaixaDeTexto 20">
                <a:extLst>
                  <a:ext uri="{FF2B5EF4-FFF2-40B4-BE49-F238E27FC236}">
                    <a16:creationId xmlns:a16="http://schemas.microsoft.com/office/drawing/2014/main" id="{A20A084A-345B-9DEE-D393-5FA23A632211}"/>
                  </a:ext>
                </a:extLst>
              </xdr:cNvPr>
              <xdr:cNvSpPr txBox="1"/>
            </xdr:nvSpPr>
            <xdr:spPr>
              <a:xfrm>
                <a:off x="9144000" y="1075764"/>
                <a:ext cx="974912" cy="24653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Exportações</a:t>
                </a:r>
              </a:p>
            </xdr:txBody>
          </xdr:sp>
          <xdr:sp macro="" textlink="">
            <xdr:nvSpPr>
              <xdr:cNvPr id="22" name="Oval 21">
                <a:extLst>
                  <a:ext uri="{FF2B5EF4-FFF2-40B4-BE49-F238E27FC236}">
                    <a16:creationId xmlns:a16="http://schemas.microsoft.com/office/drawing/2014/main" id="{2279DC91-4675-B290-1714-0F1389C77C09}"/>
                  </a:ext>
                </a:extLst>
              </xdr:cNvPr>
              <xdr:cNvSpPr/>
            </xdr:nvSpPr>
            <xdr:spPr>
              <a:xfrm>
                <a:off x="9018049" y="1434353"/>
                <a:ext cx="101115" cy="100628"/>
              </a:xfrm>
              <a:prstGeom prst="ellipse">
                <a:avLst/>
              </a:prstGeom>
              <a:solidFill>
                <a:schemeClr val="accent2"/>
              </a:solidFill>
              <a:ln>
                <a:solidFill>
                  <a:schemeClr val="accent2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PT" sz="1100"/>
              </a:p>
            </xdr:txBody>
          </xdr:sp>
          <xdr:sp macro="" textlink="">
            <xdr:nvSpPr>
              <xdr:cNvPr id="23" name="CaixaDeTexto 22">
                <a:extLst>
                  <a:ext uri="{FF2B5EF4-FFF2-40B4-BE49-F238E27FC236}">
                    <a16:creationId xmlns:a16="http://schemas.microsoft.com/office/drawing/2014/main" id="{A92C0E67-7A1C-DC27-F3EC-78A0AFB59557}"/>
                  </a:ext>
                </a:extLst>
              </xdr:cNvPr>
              <xdr:cNvSpPr txBox="1"/>
            </xdr:nvSpPr>
            <xdr:spPr>
              <a:xfrm>
                <a:off x="9139517" y="1360949"/>
                <a:ext cx="1214717" cy="23980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pt-PT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osis" panose="02010503020202060003" pitchFamily="2" charset="0"/>
                  </a:rPr>
                  <a:t>Variação Homóloga</a:t>
                </a:r>
              </a:p>
            </xdr:txBody>
          </xdr:sp>
        </xdr:grpSp>
      </xdr:grpSp>
      <xdr:cxnSp macro="">
        <xdr:nvCxnSpPr>
          <xdr:cNvPr id="7" name="Conexão reta 6">
            <a:extLst>
              <a:ext uri="{FF2B5EF4-FFF2-40B4-BE49-F238E27FC236}">
                <a16:creationId xmlns:a16="http://schemas.microsoft.com/office/drawing/2014/main" id="{23A4E7EC-91EB-1694-D7B4-85108D457BCE}"/>
              </a:ext>
            </a:extLst>
          </xdr:cNvPr>
          <xdr:cNvCxnSpPr/>
        </xdr:nvCxnSpPr>
        <xdr:spPr>
          <a:xfrm flipV="1">
            <a:off x="8314911" y="4018478"/>
            <a:ext cx="5212365" cy="0"/>
          </a:xfrm>
          <a:prstGeom prst="line">
            <a:avLst/>
          </a:prstGeom>
          <a:ln w="3810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65634</xdr:colOff>
      <xdr:row>44</xdr:row>
      <xdr:rowOff>124224</xdr:rowOff>
    </xdr:from>
    <xdr:to>
      <xdr:col>9</xdr:col>
      <xdr:colOff>295275</xdr:colOff>
      <xdr:row>46</xdr:row>
      <xdr:rowOff>32175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EBD0299-9362-4EC7-B535-660FCEB12573}"/>
            </a:ext>
          </a:extLst>
        </xdr:cNvPr>
        <xdr:cNvSpPr txBox="1"/>
      </xdr:nvSpPr>
      <xdr:spPr>
        <a:xfrm>
          <a:off x="3389859" y="8677674"/>
          <a:ext cx="3458616" cy="269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Fonte: INE; * OPEP</a:t>
          </a:r>
          <a:r>
            <a:rPr lang="pt-PT" sz="900" baseline="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 sem Angola que está incluida nos PALOP</a:t>
          </a:r>
          <a:endParaRPr lang="pt-PT" sz="900">
            <a:solidFill>
              <a:schemeClr val="tx1">
                <a:lumMod val="65000"/>
                <a:lumOff val="35000"/>
              </a:schemeClr>
            </a:solidFill>
            <a:latin typeface="Dosis" panose="02010503020202060003" pitchFamily="2" charset="0"/>
          </a:endParaRPr>
        </a:p>
      </xdr:txBody>
    </xdr:sp>
    <xdr:clientData/>
  </xdr:twoCellAnchor>
  <xdr:twoCellAnchor>
    <xdr:from>
      <xdr:col>10</xdr:col>
      <xdr:colOff>231670</xdr:colOff>
      <xdr:row>26</xdr:row>
      <xdr:rowOff>40339</xdr:rowOff>
    </xdr:from>
    <xdr:to>
      <xdr:col>11</xdr:col>
      <xdr:colOff>382706</xdr:colOff>
      <xdr:row>27</xdr:row>
      <xdr:rowOff>152397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7230050-6A50-4B83-BE5C-19F83F99EBD0}"/>
            </a:ext>
          </a:extLst>
        </xdr:cNvPr>
        <xdr:cNvSpPr txBox="1"/>
      </xdr:nvSpPr>
      <xdr:spPr>
        <a:xfrm>
          <a:off x="7289695" y="5269564"/>
          <a:ext cx="903511" cy="293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Fonte: INE</a:t>
          </a:r>
        </a:p>
      </xdr:txBody>
    </xdr:sp>
    <xdr:clientData/>
  </xdr:twoCellAnchor>
  <xdr:twoCellAnchor>
    <xdr:from>
      <xdr:col>0</xdr:col>
      <xdr:colOff>288235</xdr:colOff>
      <xdr:row>6</xdr:row>
      <xdr:rowOff>95250</xdr:rowOff>
    </xdr:from>
    <xdr:to>
      <xdr:col>10</xdr:col>
      <xdr:colOff>476251</xdr:colOff>
      <xdr:row>18</xdr:row>
      <xdr:rowOff>123627</xdr:rowOff>
    </xdr:to>
    <xdr:grpSp>
      <xdr:nvGrpSpPr>
        <xdr:cNvPr id="26" name="Grupo 7">
          <a:extLst>
            <a:ext uri="{FF2B5EF4-FFF2-40B4-BE49-F238E27FC236}">
              <a16:creationId xmlns:a16="http://schemas.microsoft.com/office/drawing/2014/main" id="{25174ED4-B2E4-41F2-B678-1706A758572D}"/>
            </a:ext>
          </a:extLst>
        </xdr:cNvPr>
        <xdr:cNvGrpSpPr/>
      </xdr:nvGrpSpPr>
      <xdr:grpSpPr>
        <a:xfrm>
          <a:off x="288235" y="1619250"/>
          <a:ext cx="7246041" cy="2200077"/>
          <a:chOff x="486015" y="1010839"/>
          <a:chExt cx="7461848" cy="1364541"/>
        </a:xfrm>
      </xdr:grpSpPr>
      <xdr:sp macro="" textlink="">
        <xdr:nvSpPr>
          <xdr:cNvPr id="28" name="CaixaDeTexto 27">
            <a:extLst>
              <a:ext uri="{FF2B5EF4-FFF2-40B4-BE49-F238E27FC236}">
                <a16:creationId xmlns:a16="http://schemas.microsoft.com/office/drawing/2014/main" id="{78B6D74A-EBEB-FD11-E6F1-D1C99F4E2A8E}"/>
              </a:ext>
            </a:extLst>
          </xdr:cNvPr>
          <xdr:cNvSpPr txBox="1"/>
        </xdr:nvSpPr>
        <xdr:spPr>
          <a:xfrm>
            <a:off x="621884" y="1976453"/>
            <a:ext cx="504264" cy="381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2011</a:t>
            </a:r>
          </a:p>
        </xdr:txBody>
      </xdr:sp>
      <xdr:sp macro="" textlink="">
        <xdr:nvSpPr>
          <xdr:cNvPr id="29" name="CaixaDeTexto 28">
            <a:extLst>
              <a:ext uri="{FF2B5EF4-FFF2-40B4-BE49-F238E27FC236}">
                <a16:creationId xmlns:a16="http://schemas.microsoft.com/office/drawing/2014/main" id="{59440E7D-0F0D-249D-717B-95DAB709484C}"/>
              </a:ext>
            </a:extLst>
          </xdr:cNvPr>
          <xdr:cNvSpPr txBox="1"/>
        </xdr:nvSpPr>
        <xdr:spPr>
          <a:xfrm>
            <a:off x="1059997" y="1980900"/>
            <a:ext cx="504264" cy="369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2012</a:t>
            </a:r>
          </a:p>
        </xdr:txBody>
      </xdr: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8F17396A-FCD9-5E33-D0C3-9F0DACA4AF34}"/>
              </a:ext>
            </a:extLst>
          </xdr:cNvPr>
          <xdr:cNvSpPr txBox="1"/>
        </xdr:nvSpPr>
        <xdr:spPr>
          <a:xfrm>
            <a:off x="1520803" y="1973598"/>
            <a:ext cx="504264" cy="3789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2013</a:t>
            </a:r>
          </a:p>
        </xdr:txBody>
      </xdr: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BCE20786-4E8A-0066-0ACD-4F1BDFF89C9E}"/>
              </a:ext>
            </a:extLst>
          </xdr:cNvPr>
          <xdr:cNvSpPr txBox="1"/>
        </xdr:nvSpPr>
        <xdr:spPr>
          <a:xfrm>
            <a:off x="2027577" y="1985055"/>
            <a:ext cx="504264" cy="369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2014</a:t>
            </a:r>
          </a:p>
        </xdr:txBody>
      </xdr:sp>
      <xdr:sp macro="" textlink="">
        <xdr:nvSpPr>
          <xdr:cNvPr id="32" name="CaixaDeTexto 31">
            <a:extLst>
              <a:ext uri="{FF2B5EF4-FFF2-40B4-BE49-F238E27FC236}">
                <a16:creationId xmlns:a16="http://schemas.microsoft.com/office/drawing/2014/main" id="{8B323D98-3109-28C6-9AB4-3371A3E9613E}"/>
              </a:ext>
            </a:extLst>
          </xdr:cNvPr>
          <xdr:cNvSpPr txBox="1"/>
        </xdr:nvSpPr>
        <xdr:spPr>
          <a:xfrm>
            <a:off x="2510535" y="1978657"/>
            <a:ext cx="504264" cy="372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2015</a:t>
            </a:r>
          </a:p>
        </xdr:txBody>
      </xdr:sp>
      <xdr:sp macro="" textlink="">
        <xdr:nvSpPr>
          <xdr:cNvPr id="33" name="CaixaDeTexto 32">
            <a:extLst>
              <a:ext uri="{FF2B5EF4-FFF2-40B4-BE49-F238E27FC236}">
                <a16:creationId xmlns:a16="http://schemas.microsoft.com/office/drawing/2014/main" id="{925800D9-F329-115A-231D-4DB3B2A3975C}"/>
              </a:ext>
            </a:extLst>
          </xdr:cNvPr>
          <xdr:cNvSpPr txBox="1"/>
        </xdr:nvSpPr>
        <xdr:spPr>
          <a:xfrm>
            <a:off x="2987878" y="1989536"/>
            <a:ext cx="504264" cy="3653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2016</a:t>
            </a:r>
          </a:p>
        </xdr:txBody>
      </xdr:sp>
      <xdr:graphicFrame macro="">
        <xdr:nvGraphicFramePr>
          <xdr:cNvPr id="34" name="Gráfico 33">
            <a:extLst>
              <a:ext uri="{FF2B5EF4-FFF2-40B4-BE49-F238E27FC236}">
                <a16:creationId xmlns:a16="http://schemas.microsoft.com/office/drawing/2014/main" id="{C17926D6-676C-B49C-5111-5713216BC6D1}"/>
              </a:ext>
            </a:extLst>
          </xdr:cNvPr>
          <xdr:cNvGraphicFramePr/>
        </xdr:nvGraphicFramePr>
        <xdr:xfrm>
          <a:off x="486015" y="1010839"/>
          <a:ext cx="7461848" cy="12510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35" name="CaixaDeTexto 34">
            <a:extLst>
              <a:ext uri="{FF2B5EF4-FFF2-40B4-BE49-F238E27FC236}">
                <a16:creationId xmlns:a16="http://schemas.microsoft.com/office/drawing/2014/main" id="{76534073-2118-B4C5-01F4-86CFF0F56572}"/>
              </a:ext>
            </a:extLst>
          </xdr:cNvPr>
          <xdr:cNvSpPr txBox="1"/>
        </xdr:nvSpPr>
        <xdr:spPr>
          <a:xfrm>
            <a:off x="3491852" y="1987658"/>
            <a:ext cx="504264" cy="3697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2017</a:t>
            </a:r>
          </a:p>
        </xdr:txBody>
      </xdr: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B3F6D5D5-3FA7-3FC5-BC8D-ABD54FA87830}"/>
              </a:ext>
            </a:extLst>
          </xdr:cNvPr>
          <xdr:cNvSpPr txBox="1"/>
        </xdr:nvSpPr>
        <xdr:spPr>
          <a:xfrm>
            <a:off x="3965003" y="1971969"/>
            <a:ext cx="504264" cy="4034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2018</a:t>
            </a:r>
          </a:p>
        </xdr:txBody>
      </xdr:sp>
      <xdr:sp macro="" textlink="">
        <xdr:nvSpPr>
          <xdr:cNvPr id="37" name="CaixaDeTexto 36">
            <a:extLst>
              <a:ext uri="{FF2B5EF4-FFF2-40B4-BE49-F238E27FC236}">
                <a16:creationId xmlns:a16="http://schemas.microsoft.com/office/drawing/2014/main" id="{2276B00F-BE37-D852-EEF5-C46B603FED98}"/>
              </a:ext>
            </a:extLst>
          </xdr:cNvPr>
          <xdr:cNvSpPr txBox="1"/>
        </xdr:nvSpPr>
        <xdr:spPr>
          <a:xfrm>
            <a:off x="4373713" y="1960726"/>
            <a:ext cx="647694" cy="4034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PT" sz="900">
                <a:solidFill>
                  <a:schemeClr val="tx1">
                    <a:lumMod val="65000"/>
                    <a:lumOff val="35000"/>
                  </a:schemeClr>
                </a:solidFill>
                <a:latin typeface="Dosis" panose="02010503020202060003" pitchFamily="2" charset="0"/>
              </a:rPr>
              <a:t>2019</a:t>
            </a:r>
          </a:p>
        </xdr:txBody>
      </xdr:sp>
    </xdr:grpSp>
    <xdr:clientData/>
  </xdr:twoCellAnchor>
  <xdr:twoCellAnchor>
    <xdr:from>
      <xdr:col>1</xdr:col>
      <xdr:colOff>81087</xdr:colOff>
      <xdr:row>15</xdr:row>
      <xdr:rowOff>92740</xdr:rowOff>
    </xdr:from>
    <xdr:to>
      <xdr:col>8</xdr:col>
      <xdr:colOff>54087</xdr:colOff>
      <xdr:row>15</xdr:row>
      <xdr:rowOff>92740</xdr:rowOff>
    </xdr:to>
    <xdr:cxnSp macro="">
      <xdr:nvCxnSpPr>
        <xdr:cNvPr id="38" name="Conexão reta 37">
          <a:extLst>
            <a:ext uri="{FF2B5EF4-FFF2-40B4-BE49-F238E27FC236}">
              <a16:creationId xmlns:a16="http://schemas.microsoft.com/office/drawing/2014/main" id="{9EF2D859-B147-4A1A-96C9-4915CAC64EAA}"/>
            </a:ext>
          </a:extLst>
        </xdr:cNvPr>
        <xdr:cNvCxnSpPr/>
      </xdr:nvCxnSpPr>
      <xdr:spPr>
        <a:xfrm flipV="1">
          <a:off x="443037" y="3321715"/>
          <a:ext cx="5688000" cy="0"/>
        </a:xfrm>
        <a:prstGeom prst="line">
          <a:avLst/>
        </a:prstGeom>
        <a:ln w="38100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288951</xdr:colOff>
      <xdr:row>26</xdr:row>
      <xdr:rowOff>158119</xdr:rowOff>
    </xdr:from>
    <xdr:to>
      <xdr:col>1</xdr:col>
      <xdr:colOff>831475</xdr:colOff>
      <xdr:row>28</xdr:row>
      <xdr:rowOff>93082</xdr:rowOff>
    </xdr:to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ED6BB33D-BB03-42AB-B42E-1AFC03955B36}"/>
            </a:ext>
          </a:extLst>
        </xdr:cNvPr>
        <xdr:cNvSpPr txBox="1"/>
      </xdr:nvSpPr>
      <xdr:spPr>
        <a:xfrm>
          <a:off x="288951" y="5387344"/>
          <a:ext cx="904474" cy="296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Fonte: INE</a:t>
          </a:r>
        </a:p>
      </xdr:txBody>
    </xdr:sp>
    <xdr:clientData/>
  </xdr:twoCellAnchor>
  <xdr:twoCellAnchor>
    <xdr:from>
      <xdr:col>10</xdr:col>
      <xdr:colOff>8165</xdr:colOff>
      <xdr:row>25</xdr:row>
      <xdr:rowOff>18092</xdr:rowOff>
    </xdr:from>
    <xdr:to>
      <xdr:col>16</xdr:col>
      <xdr:colOff>532340</xdr:colOff>
      <xdr:row>25</xdr:row>
      <xdr:rowOff>18092</xdr:rowOff>
    </xdr:to>
    <xdr:cxnSp macro="">
      <xdr:nvCxnSpPr>
        <xdr:cNvPr id="40" name="Conexão reta 39">
          <a:extLst>
            <a:ext uri="{FF2B5EF4-FFF2-40B4-BE49-F238E27FC236}">
              <a16:creationId xmlns:a16="http://schemas.microsoft.com/office/drawing/2014/main" id="{EC7E9F32-70D1-4BAD-AA77-DA4745A75B3D}"/>
            </a:ext>
          </a:extLst>
        </xdr:cNvPr>
        <xdr:cNvCxnSpPr/>
      </xdr:nvCxnSpPr>
      <xdr:spPr>
        <a:xfrm flipV="1">
          <a:off x="7066190" y="5066342"/>
          <a:ext cx="5239050" cy="0"/>
        </a:xfrm>
        <a:prstGeom prst="line">
          <a:avLst/>
        </a:prstGeom>
        <a:ln w="28575">
          <a:solidFill>
            <a:schemeClr val="bg1">
              <a:lumMod val="8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176214</xdr:colOff>
      <xdr:row>30</xdr:row>
      <xdr:rowOff>109538</xdr:rowOff>
    </xdr:from>
    <xdr:to>
      <xdr:col>3</xdr:col>
      <xdr:colOff>952500</xdr:colOff>
      <xdr:row>45</xdr:row>
      <xdr:rowOff>104775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F3A724F4-46F8-4C9F-A681-47C777EB3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457200</xdr:colOff>
      <xdr:row>3</xdr:row>
      <xdr:rowOff>228600</xdr:rowOff>
    </xdr:from>
    <xdr:to>
      <xdr:col>8</xdr:col>
      <xdr:colOff>38100</xdr:colOff>
      <xdr:row>5</xdr:row>
      <xdr:rowOff>57150</xdr:rowOff>
    </xdr:to>
    <xdr:sp macro="" textlink="">
      <xdr:nvSpPr>
        <xdr:cNvPr id="43" name="Retângulo arredondado 53">
          <a:extLst>
            <a:ext uri="{FF2B5EF4-FFF2-40B4-BE49-F238E27FC236}">
              <a16:creationId xmlns:a16="http://schemas.microsoft.com/office/drawing/2014/main" id="{FE6CCC97-F29D-4AAD-907D-48521AFDFFC9}"/>
            </a:ext>
          </a:extLst>
        </xdr:cNvPr>
        <xdr:cNvSpPr/>
      </xdr:nvSpPr>
      <xdr:spPr>
        <a:xfrm>
          <a:off x="5276850" y="981075"/>
          <a:ext cx="838200" cy="4953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>
              <a:latin typeface="dosis" panose="02010503020202060003"/>
            </a:rPr>
            <a:t>3,5% do Total Imp.</a:t>
          </a:r>
        </a:p>
      </xdr:txBody>
    </xdr:sp>
    <xdr:clientData/>
  </xdr:twoCellAnchor>
  <xdr:twoCellAnchor>
    <xdr:from>
      <xdr:col>14</xdr:col>
      <xdr:colOff>842962</xdr:colOff>
      <xdr:row>14</xdr:row>
      <xdr:rowOff>157163</xdr:rowOff>
    </xdr:from>
    <xdr:to>
      <xdr:col>15</xdr:col>
      <xdr:colOff>670161</xdr:colOff>
      <xdr:row>16</xdr:row>
      <xdr:rowOff>155226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9C23F9CF-D4E0-4334-BC1C-8633AB0462A7}"/>
            </a:ext>
          </a:extLst>
        </xdr:cNvPr>
        <xdr:cNvSpPr txBox="1"/>
      </xdr:nvSpPr>
      <xdr:spPr>
        <a:xfrm>
          <a:off x="10987087" y="3033713"/>
          <a:ext cx="674924" cy="360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2020</a:t>
          </a:r>
        </a:p>
      </xdr:txBody>
    </xdr:sp>
    <xdr:clientData/>
  </xdr:twoCellAnchor>
  <xdr:twoCellAnchor>
    <xdr:from>
      <xdr:col>4</xdr:col>
      <xdr:colOff>252413</xdr:colOff>
      <xdr:row>29</xdr:row>
      <xdr:rowOff>185737</xdr:rowOff>
    </xdr:from>
    <xdr:to>
      <xdr:col>9</xdr:col>
      <xdr:colOff>204787</xdr:colOff>
      <xdr:row>46</xdr:row>
      <xdr:rowOff>109537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31E59259-5627-44E8-A302-44B712BF5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733425</xdr:colOff>
      <xdr:row>36</xdr:row>
      <xdr:rowOff>138111</xdr:rowOff>
    </xdr:from>
    <xdr:to>
      <xdr:col>2</xdr:col>
      <xdr:colOff>385762</xdr:colOff>
      <xdr:row>40</xdr:row>
      <xdr:rowOff>4761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6EA86D9A-F3DE-4CC4-8D67-24C52448A7DA}"/>
            </a:ext>
          </a:extLst>
        </xdr:cNvPr>
        <xdr:cNvSpPr/>
      </xdr:nvSpPr>
      <xdr:spPr>
        <a:xfrm>
          <a:off x="1095375" y="7243761"/>
          <a:ext cx="585787" cy="59055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614362</xdr:colOff>
      <xdr:row>37</xdr:row>
      <xdr:rowOff>23813</xdr:rowOff>
    </xdr:from>
    <xdr:to>
      <xdr:col>6</xdr:col>
      <xdr:colOff>171449</xdr:colOff>
      <xdr:row>40</xdr:row>
      <xdr:rowOff>71438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750D6A67-09EA-43BC-B097-9F100486CF54}"/>
            </a:ext>
          </a:extLst>
        </xdr:cNvPr>
        <xdr:cNvSpPr/>
      </xdr:nvSpPr>
      <xdr:spPr>
        <a:xfrm>
          <a:off x="4405312" y="7310438"/>
          <a:ext cx="585787" cy="590550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828675</xdr:colOff>
      <xdr:row>15</xdr:row>
      <xdr:rowOff>47625</xdr:rowOff>
    </xdr:from>
    <xdr:to>
      <xdr:col>6</xdr:col>
      <xdr:colOff>428937</xdr:colOff>
      <xdr:row>18</xdr:row>
      <xdr:rowOff>74834</xdr:rowOff>
    </xdr:to>
    <xdr:sp macro="" textlink="">
      <xdr:nvSpPr>
        <xdr:cNvPr id="52" name="CaixaDeTexto 51">
          <a:extLst>
            <a:ext uri="{FF2B5EF4-FFF2-40B4-BE49-F238E27FC236}">
              <a16:creationId xmlns:a16="http://schemas.microsoft.com/office/drawing/2014/main" id="{15DF9479-DA4B-42A7-A84D-BF3209401E0C}"/>
            </a:ext>
          </a:extLst>
        </xdr:cNvPr>
        <xdr:cNvSpPr txBox="1"/>
      </xdr:nvSpPr>
      <xdr:spPr>
        <a:xfrm>
          <a:off x="4619625" y="3276600"/>
          <a:ext cx="628962" cy="57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2020</a:t>
          </a:r>
        </a:p>
      </xdr:txBody>
    </xdr:sp>
    <xdr:clientData/>
  </xdr:twoCellAnchor>
  <xdr:twoCellAnchor>
    <xdr:from>
      <xdr:col>6</xdr:col>
      <xdr:colOff>266700</xdr:colOff>
      <xdr:row>15</xdr:row>
      <xdr:rowOff>38100</xdr:rowOff>
    </xdr:from>
    <xdr:to>
      <xdr:col>7</xdr:col>
      <xdr:colOff>324162</xdr:colOff>
      <xdr:row>18</xdr:row>
      <xdr:rowOff>65309</xdr:rowOff>
    </xdr:to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D1306EAE-5F68-46FB-8D6E-9C786538ACE5}"/>
            </a:ext>
          </a:extLst>
        </xdr:cNvPr>
        <xdr:cNvSpPr txBox="1"/>
      </xdr:nvSpPr>
      <xdr:spPr>
        <a:xfrm>
          <a:off x="5086350" y="3267075"/>
          <a:ext cx="628962" cy="57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2021</a:t>
          </a:r>
        </a:p>
      </xdr:txBody>
    </xdr:sp>
    <xdr:clientData/>
  </xdr:twoCellAnchor>
  <xdr:twoCellAnchor>
    <xdr:from>
      <xdr:col>7</xdr:col>
      <xdr:colOff>238125</xdr:colOff>
      <xdr:row>15</xdr:row>
      <xdr:rowOff>28575</xdr:rowOff>
    </xdr:from>
    <xdr:to>
      <xdr:col>8</xdr:col>
      <xdr:colOff>181287</xdr:colOff>
      <xdr:row>18</xdr:row>
      <xdr:rowOff>55784</xdr:rowOff>
    </xdr:to>
    <xdr:sp macro="" textlink="">
      <xdr:nvSpPr>
        <xdr:cNvPr id="54" name="CaixaDeTexto 53">
          <a:extLst>
            <a:ext uri="{FF2B5EF4-FFF2-40B4-BE49-F238E27FC236}">
              <a16:creationId xmlns:a16="http://schemas.microsoft.com/office/drawing/2014/main" id="{789A169C-BC80-4915-B60E-63DF65C95D40}"/>
            </a:ext>
          </a:extLst>
        </xdr:cNvPr>
        <xdr:cNvSpPr txBox="1"/>
      </xdr:nvSpPr>
      <xdr:spPr>
        <a:xfrm>
          <a:off x="5629275" y="3257550"/>
          <a:ext cx="628962" cy="57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15</xdr:col>
      <xdr:colOff>447675</xdr:colOff>
      <xdr:row>15</xdr:row>
      <xdr:rowOff>0</xdr:rowOff>
    </xdr:from>
    <xdr:to>
      <xdr:col>16</xdr:col>
      <xdr:colOff>341549</xdr:colOff>
      <xdr:row>16</xdr:row>
      <xdr:rowOff>179038</xdr:rowOff>
    </xdr:to>
    <xdr:sp macro="" textlink="">
      <xdr:nvSpPr>
        <xdr:cNvPr id="55" name="CaixaDeTexto 54">
          <a:extLst>
            <a:ext uri="{FF2B5EF4-FFF2-40B4-BE49-F238E27FC236}">
              <a16:creationId xmlns:a16="http://schemas.microsoft.com/office/drawing/2014/main" id="{6C18C293-08D3-4D4E-8AED-BDB9591E509C}"/>
            </a:ext>
          </a:extLst>
        </xdr:cNvPr>
        <xdr:cNvSpPr txBox="1"/>
      </xdr:nvSpPr>
      <xdr:spPr>
        <a:xfrm>
          <a:off x="11439525" y="3057525"/>
          <a:ext cx="674924" cy="360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2021</a:t>
          </a:r>
        </a:p>
      </xdr:txBody>
    </xdr:sp>
    <xdr:clientData/>
  </xdr:twoCellAnchor>
  <xdr:twoCellAnchor>
    <xdr:from>
      <xdr:col>16</xdr:col>
      <xdr:colOff>76200</xdr:colOff>
      <xdr:row>15</xdr:row>
      <xdr:rowOff>0</xdr:rowOff>
    </xdr:from>
    <xdr:to>
      <xdr:col>16</xdr:col>
      <xdr:colOff>751124</xdr:colOff>
      <xdr:row>16</xdr:row>
      <xdr:rowOff>179038</xdr:rowOff>
    </xdr:to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0A5BBDBA-E9C8-4B0F-83AD-755DFFD9ABE1}"/>
            </a:ext>
          </a:extLst>
        </xdr:cNvPr>
        <xdr:cNvSpPr txBox="1"/>
      </xdr:nvSpPr>
      <xdr:spPr>
        <a:xfrm>
          <a:off x="11849100" y="3057525"/>
          <a:ext cx="674924" cy="360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2022</a:t>
          </a:r>
        </a:p>
      </xdr:txBody>
    </xdr:sp>
    <xdr:clientData/>
  </xdr:twoCellAnchor>
  <xdr:twoCellAnchor>
    <xdr:from>
      <xdr:col>3</xdr:col>
      <xdr:colOff>547687</xdr:colOff>
      <xdr:row>2</xdr:row>
      <xdr:rowOff>171450</xdr:rowOff>
    </xdr:from>
    <xdr:to>
      <xdr:col>6</xdr:col>
      <xdr:colOff>47625</xdr:colOff>
      <xdr:row>8</xdr:row>
      <xdr:rowOff>19050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181D63C2-BE30-43DF-8FF3-758BACFAB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942975</xdr:colOff>
      <xdr:row>2</xdr:row>
      <xdr:rowOff>228600</xdr:rowOff>
    </xdr:from>
    <xdr:to>
      <xdr:col>14</xdr:col>
      <xdr:colOff>566738</xdr:colOff>
      <xdr:row>8</xdr:row>
      <xdr:rowOff>123825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47D8D6DA-3D80-4891-8D2A-9C66101FC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17</xdr:row>
      <xdr:rowOff>161925</xdr:rowOff>
    </xdr:from>
    <xdr:to>
      <xdr:col>8</xdr:col>
      <xdr:colOff>11100</xdr:colOff>
      <xdr:row>17</xdr:row>
      <xdr:rowOff>161925</xdr:rowOff>
    </xdr:to>
    <xdr:cxnSp macro="">
      <xdr:nvCxnSpPr>
        <xdr:cNvPr id="59" name="Conexão reta 58">
          <a:extLst>
            <a:ext uri="{FF2B5EF4-FFF2-40B4-BE49-F238E27FC236}">
              <a16:creationId xmlns:a16="http://schemas.microsoft.com/office/drawing/2014/main" id="{2EC5AC27-4CAB-4094-BA76-FBBCF33EBE6A}"/>
            </a:ext>
          </a:extLst>
        </xdr:cNvPr>
        <xdr:cNvCxnSpPr/>
      </xdr:nvCxnSpPr>
      <xdr:spPr>
        <a:xfrm flipV="1">
          <a:off x="400050" y="3752850"/>
          <a:ext cx="5688000" cy="0"/>
        </a:xfrm>
        <a:prstGeom prst="line">
          <a:avLst/>
        </a:prstGeom>
        <a:ln w="38100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18</xdr:row>
      <xdr:rowOff>161925</xdr:rowOff>
    </xdr:from>
    <xdr:to>
      <xdr:col>8</xdr:col>
      <xdr:colOff>248308</xdr:colOff>
      <xdr:row>27</xdr:row>
      <xdr:rowOff>57225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A9CC9E9C-D1BD-492C-8DDA-834BE6DFB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457200</xdr:colOff>
      <xdr:row>23</xdr:row>
      <xdr:rowOff>123825</xdr:rowOff>
    </xdr:from>
    <xdr:to>
      <xdr:col>7</xdr:col>
      <xdr:colOff>667050</xdr:colOff>
      <xdr:row>23</xdr:row>
      <xdr:rowOff>123825</xdr:rowOff>
    </xdr:to>
    <xdr:cxnSp macro="">
      <xdr:nvCxnSpPr>
        <xdr:cNvPr id="61" name="Conexão reta 60">
          <a:extLst>
            <a:ext uri="{FF2B5EF4-FFF2-40B4-BE49-F238E27FC236}">
              <a16:creationId xmlns:a16="http://schemas.microsoft.com/office/drawing/2014/main" id="{CC23CDCC-6746-4191-9F34-17A85002B727}"/>
            </a:ext>
          </a:extLst>
        </xdr:cNvPr>
        <xdr:cNvCxnSpPr/>
      </xdr:nvCxnSpPr>
      <xdr:spPr>
        <a:xfrm flipV="1">
          <a:off x="819150" y="4810125"/>
          <a:ext cx="5239050" cy="0"/>
        </a:xfrm>
        <a:prstGeom prst="line">
          <a:avLst/>
        </a:prstGeom>
        <a:ln w="28575">
          <a:solidFill>
            <a:schemeClr val="bg1">
              <a:lumMod val="8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</xdr:row>
      <xdr:rowOff>238022</xdr:rowOff>
    </xdr:from>
    <xdr:to>
      <xdr:col>1</xdr:col>
      <xdr:colOff>294754</xdr:colOff>
      <xdr:row>5</xdr:row>
      <xdr:rowOff>43535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EA73FB07-9666-4759-9137-8FCC2CB0820E}"/>
            </a:ext>
          </a:extLst>
        </xdr:cNvPr>
        <xdr:cNvSpPr/>
      </xdr:nvSpPr>
      <xdr:spPr>
        <a:xfrm>
          <a:off x="552450" y="1371497"/>
          <a:ext cx="104254" cy="91263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315739</xdr:colOff>
      <xdr:row>4</xdr:row>
      <xdr:rowOff>171450</xdr:rowOff>
    </xdr:from>
    <xdr:to>
      <xdr:col>2</xdr:col>
      <xdr:colOff>634718</xdr:colOff>
      <xdr:row>5</xdr:row>
      <xdr:rowOff>103188</xdr:rowOff>
    </xdr:to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210C4CB2-2A30-4A47-AA3E-B34455408E83}"/>
            </a:ext>
          </a:extLst>
        </xdr:cNvPr>
        <xdr:cNvSpPr txBox="1"/>
      </xdr:nvSpPr>
      <xdr:spPr>
        <a:xfrm>
          <a:off x="677689" y="1304925"/>
          <a:ext cx="1252429" cy="217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>
              <a:solidFill>
                <a:schemeClr val="tx1">
                  <a:lumMod val="65000"/>
                  <a:lumOff val="35000"/>
                </a:schemeClr>
              </a:solidFill>
              <a:latin typeface="Dosis" panose="02010503020202060003" pitchFamily="2" charset="0"/>
            </a:rPr>
            <a:t>Variação Homóloga</a:t>
          </a:r>
        </a:p>
      </xdr:txBody>
    </xdr:sp>
    <xdr:clientData/>
  </xdr:twoCellAnchor>
  <xdr:twoCellAnchor>
    <xdr:from>
      <xdr:col>15</xdr:col>
      <xdr:colOff>180975</xdr:colOff>
      <xdr:row>3</xdr:row>
      <xdr:rowOff>28575</xdr:rowOff>
    </xdr:from>
    <xdr:to>
      <xdr:col>16</xdr:col>
      <xdr:colOff>809625</xdr:colOff>
      <xdr:row>4</xdr:row>
      <xdr:rowOff>133350</xdr:rowOff>
    </xdr:to>
    <xdr:sp macro="" textlink="">
      <xdr:nvSpPr>
        <xdr:cNvPr id="3" name="Retângulo arredondado 30">
          <a:extLst>
            <a:ext uri="{FF2B5EF4-FFF2-40B4-BE49-F238E27FC236}">
              <a16:creationId xmlns:a16="http://schemas.microsoft.com/office/drawing/2014/main" id="{98CF2567-432C-4C76-BBAA-1A50173002B2}"/>
            </a:ext>
          </a:extLst>
        </xdr:cNvPr>
        <xdr:cNvSpPr/>
      </xdr:nvSpPr>
      <xdr:spPr>
        <a:xfrm>
          <a:off x="11172825" y="609600"/>
          <a:ext cx="1409700" cy="48577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 b="1">
              <a:latin typeface="dosis" panose="02010503020202060003"/>
            </a:rPr>
            <a:t>2,5% do Total Exportações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BEF"/>
      </a:accent1>
      <a:accent2>
        <a:srgbClr val="F7831E"/>
      </a:accent2>
      <a:accent3>
        <a:srgbClr val="FBBD40"/>
      </a:accent3>
      <a:accent4>
        <a:srgbClr val="77278F"/>
      </a:accent4>
      <a:accent5>
        <a:srgbClr val="58595B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ado 2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2"/>
  <sheetViews>
    <sheetView topLeftCell="A3" zoomScaleNormal="100" zoomScaleSheetLayoutView="100" workbookViewId="0">
      <selection activeCell="T29" sqref="T29"/>
    </sheetView>
  </sheetViews>
  <sheetFormatPr defaultRowHeight="14.25" x14ac:dyDescent="0.2"/>
  <cols>
    <col min="1" max="1" width="4.75" customWidth="1"/>
    <col min="2" max="2" width="12.25" customWidth="1"/>
    <col min="3" max="3" width="14" customWidth="1"/>
    <col min="4" max="4" width="12.625" customWidth="1"/>
    <col min="5" max="5" width="6.125" customWidth="1"/>
    <col min="6" max="6" width="13.5" customWidth="1"/>
    <col min="7" max="7" width="7.5" customWidth="1"/>
    <col min="8" max="8" width="9" bestFit="1" customWidth="1"/>
    <col min="9" max="9" width="6.25" style="1" customWidth="1"/>
    <col min="10" max="10" width="6.625" style="1" customWidth="1"/>
    <col min="11" max="11" width="9.875" style="1" bestFit="1" customWidth="1"/>
    <col min="12" max="12" width="12.625" style="1" customWidth="1"/>
    <col min="13" max="14" width="9" style="1"/>
    <col min="15" max="15" width="11.125" style="1" customWidth="1"/>
    <col min="16" max="16" width="10.25" style="1" bestFit="1" customWidth="1"/>
    <col min="17" max="17" width="12.125" style="1" customWidth="1"/>
    <col min="18" max="18" width="6.5" style="1" customWidth="1"/>
    <col min="19" max="19" width="18.875" style="1" customWidth="1"/>
    <col min="20" max="20" width="16.5" style="1" customWidth="1"/>
    <col min="21" max="22" width="9" style="1"/>
  </cols>
  <sheetData>
    <row r="1" spans="1:22" x14ac:dyDescent="0.2">
      <c r="A1" s="1"/>
      <c r="B1" s="1"/>
      <c r="C1" s="1"/>
      <c r="D1" s="1"/>
      <c r="E1" s="1"/>
      <c r="F1" s="1"/>
      <c r="G1" s="1"/>
      <c r="H1" s="1"/>
    </row>
    <row r="2" spans="1:22" ht="18.75" thickBot="1" x14ac:dyDescent="0.25">
      <c r="A2" s="1"/>
      <c r="B2" s="44" t="s">
        <v>10</v>
      </c>
      <c r="C2" s="42"/>
      <c r="D2" s="43"/>
      <c r="E2" s="43"/>
      <c r="F2" s="43"/>
      <c r="G2" s="42"/>
      <c r="H2" s="1"/>
      <c r="K2" s="44" t="s">
        <v>26</v>
      </c>
      <c r="L2" s="42"/>
      <c r="M2" s="43"/>
      <c r="N2" s="43"/>
      <c r="O2" s="43"/>
    </row>
    <row r="3" spans="1:22" ht="18.75" thickTop="1" x14ac:dyDescent="0.2">
      <c r="A3" s="1"/>
      <c r="B3" s="70"/>
      <c r="C3" s="1"/>
      <c r="D3" s="1"/>
      <c r="E3" s="1"/>
      <c r="F3" s="1"/>
      <c r="G3" s="1"/>
      <c r="H3" s="1"/>
      <c r="K3" s="45" t="s">
        <v>25</v>
      </c>
    </row>
    <row r="4" spans="1:22" s="4" customFormat="1" ht="30" customHeight="1" thickBot="1" x14ac:dyDescent="0.25">
      <c r="A4" s="3"/>
      <c r="C4" s="43"/>
      <c r="D4" s="43"/>
      <c r="E4" s="43"/>
      <c r="F4" s="43"/>
      <c r="G4" s="3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4" customFormat="1" ht="22.5" customHeight="1" thickTop="1" x14ac:dyDescent="0.2">
      <c r="A5" s="3"/>
      <c r="B5" s="9"/>
      <c r="C5" s="10"/>
      <c r="D5" s="10"/>
      <c r="E5" s="10"/>
      <c r="F5" s="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"/>
      <c r="B6" s="1"/>
      <c r="C6" s="1"/>
      <c r="D6" s="1"/>
      <c r="E6" s="2"/>
      <c r="F6" s="2"/>
      <c r="G6" s="2"/>
      <c r="H6" s="1"/>
    </row>
    <row r="7" spans="1:22" x14ac:dyDescent="0.2">
      <c r="A7" s="1"/>
      <c r="B7" s="1"/>
      <c r="C7" s="1"/>
      <c r="D7" s="1"/>
      <c r="E7" s="2"/>
      <c r="F7" s="2"/>
      <c r="G7" s="2"/>
      <c r="H7" s="1"/>
    </row>
    <row r="8" spans="1:22" x14ac:dyDescent="0.2">
      <c r="A8" s="1"/>
      <c r="B8" s="1"/>
      <c r="C8" s="1"/>
      <c r="D8" s="1"/>
      <c r="E8" s="2"/>
      <c r="F8" s="2"/>
      <c r="G8" s="2"/>
      <c r="H8" s="1"/>
    </row>
    <row r="9" spans="1:22" x14ac:dyDescent="0.2">
      <c r="A9" s="1"/>
      <c r="B9" s="1"/>
      <c r="C9" s="1"/>
      <c r="D9" s="1"/>
      <c r="E9" s="2"/>
      <c r="F9" s="2"/>
      <c r="G9" s="2"/>
      <c r="H9" s="1"/>
    </row>
    <row r="10" spans="1:22" x14ac:dyDescent="0.2">
      <c r="A10" s="1"/>
      <c r="B10" s="1"/>
      <c r="C10" s="1"/>
      <c r="D10" s="1"/>
      <c r="E10" s="2"/>
      <c r="F10" s="2"/>
      <c r="G10" s="2"/>
      <c r="H10" s="1"/>
    </row>
    <row r="11" spans="1:22" x14ac:dyDescent="0.2">
      <c r="A11" s="1"/>
      <c r="B11" s="1"/>
      <c r="C11" s="1"/>
      <c r="D11" s="1"/>
      <c r="E11" s="2"/>
      <c r="F11" s="2"/>
      <c r="G11" s="2"/>
      <c r="H11" s="1"/>
    </row>
    <row r="12" spans="1:22" x14ac:dyDescent="0.2">
      <c r="A12" s="1"/>
      <c r="B12" s="1"/>
      <c r="C12" s="1"/>
      <c r="D12" s="1"/>
      <c r="E12" s="2"/>
      <c r="F12" s="2"/>
      <c r="G12" s="2"/>
      <c r="H12" s="1"/>
    </row>
    <row r="13" spans="1:22" x14ac:dyDescent="0.2">
      <c r="A13" s="1"/>
      <c r="B13" s="1"/>
      <c r="C13" s="1"/>
      <c r="D13" s="1"/>
      <c r="E13" s="2"/>
      <c r="F13" s="2"/>
      <c r="G13" s="2"/>
      <c r="H13" s="1"/>
    </row>
    <row r="14" spans="1:22" x14ac:dyDescent="0.2">
      <c r="A14" s="1"/>
      <c r="B14" s="1"/>
      <c r="C14" s="1"/>
      <c r="D14" s="1"/>
      <c r="E14" s="2"/>
      <c r="F14" s="2"/>
      <c r="G14" s="2"/>
      <c r="H14" s="1"/>
    </row>
    <row r="15" spans="1:22" x14ac:dyDescent="0.2">
      <c r="A15" s="1"/>
      <c r="B15" s="2"/>
      <c r="C15" s="2"/>
      <c r="D15" s="2"/>
      <c r="E15" s="2"/>
      <c r="F15" s="2"/>
      <c r="G15" s="2"/>
      <c r="H15" s="1"/>
    </row>
    <row r="16" spans="1:22" x14ac:dyDescent="0.2">
      <c r="A16" s="1"/>
      <c r="B16" s="1"/>
      <c r="C16" s="1"/>
      <c r="D16" s="1"/>
      <c r="E16" s="1"/>
      <c r="F16" s="1"/>
      <c r="G16" s="1"/>
      <c r="H16" s="1"/>
    </row>
    <row r="17" spans="1:21" x14ac:dyDescent="0.2">
      <c r="A17" s="1"/>
      <c r="B17" s="1"/>
      <c r="C17" s="1"/>
      <c r="D17" s="1"/>
      <c r="E17" s="1"/>
      <c r="F17" s="1"/>
      <c r="G17" s="1"/>
      <c r="H17" s="1"/>
    </row>
    <row r="18" spans="1:21" x14ac:dyDescent="0.2">
      <c r="A18" s="1"/>
      <c r="B18" s="1"/>
      <c r="C18" s="1"/>
      <c r="D18" s="1"/>
      <c r="E18" s="1"/>
      <c r="F18" s="1"/>
      <c r="G18" s="1"/>
      <c r="H18" s="1"/>
    </row>
    <row r="19" spans="1:21" ht="15" x14ac:dyDescent="0.25">
      <c r="A19" s="1"/>
      <c r="B19" s="41"/>
      <c r="D19" s="1"/>
      <c r="E19" s="1"/>
      <c r="F19" s="1"/>
      <c r="G19" s="1"/>
      <c r="H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T20" s="1" t="s">
        <v>49</v>
      </c>
      <c r="U20" s="1" t="s">
        <v>50</v>
      </c>
    </row>
    <row r="21" spans="1:21" x14ac:dyDescent="0.2">
      <c r="A21" s="1"/>
      <c r="B21" s="1"/>
      <c r="C21" s="1"/>
      <c r="D21" s="1"/>
      <c r="E21" s="1"/>
      <c r="F21" s="1"/>
      <c r="G21" s="1"/>
      <c r="H21" s="1"/>
      <c r="S21" s="1" t="s">
        <v>47</v>
      </c>
      <c r="T21" s="69">
        <v>0.09</v>
      </c>
      <c r="U21" s="69">
        <v>0.06</v>
      </c>
    </row>
    <row r="22" spans="1:21" x14ac:dyDescent="0.2">
      <c r="A22" s="1"/>
      <c r="B22" s="1"/>
      <c r="C22" s="1"/>
      <c r="D22" s="1"/>
      <c r="E22" s="1"/>
      <c r="F22" s="1"/>
      <c r="G22" s="1"/>
      <c r="H22" s="1"/>
      <c r="S22" s="1" t="s">
        <v>48</v>
      </c>
      <c r="T22" s="69">
        <v>0.91</v>
      </c>
      <c r="U22" s="69">
        <v>0.94</v>
      </c>
    </row>
    <row r="23" spans="1:21" x14ac:dyDescent="0.2">
      <c r="A23" s="1"/>
      <c r="B23" s="1"/>
      <c r="C23" s="1"/>
      <c r="D23" s="1"/>
      <c r="E23" s="1"/>
      <c r="F23" s="1"/>
      <c r="G23" s="1"/>
      <c r="H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S24" s="68"/>
    </row>
    <row r="25" spans="1:21" x14ac:dyDescent="0.2">
      <c r="A25" s="1"/>
      <c r="B25" s="1"/>
      <c r="C25" s="1"/>
      <c r="D25" s="1"/>
      <c r="E25" s="1"/>
      <c r="F25" s="1"/>
      <c r="G25" s="1"/>
      <c r="H25" s="1"/>
    </row>
    <row r="26" spans="1:21" x14ac:dyDescent="0.2">
      <c r="A26" s="1"/>
      <c r="B26" s="1"/>
      <c r="C26" s="1"/>
      <c r="D26" s="1"/>
      <c r="E26" s="1"/>
      <c r="F26" s="1"/>
      <c r="G26" s="1"/>
      <c r="H26" s="1"/>
    </row>
    <row r="27" spans="1:21" x14ac:dyDescent="0.2">
      <c r="A27" s="1"/>
      <c r="B27" s="1"/>
      <c r="C27" s="1"/>
      <c r="D27" s="1"/>
      <c r="E27" s="1"/>
      <c r="F27" s="1"/>
      <c r="G27" s="1"/>
      <c r="H27" s="1"/>
    </row>
    <row r="28" spans="1:21" x14ac:dyDescent="0.2">
      <c r="A28" s="1"/>
      <c r="B28" s="1"/>
      <c r="C28" s="1"/>
      <c r="D28" s="1"/>
      <c r="E28" s="1"/>
      <c r="F28" s="1"/>
      <c r="G28" s="1"/>
      <c r="H28" s="1"/>
    </row>
    <row r="29" spans="1:21" ht="30.75" customHeight="1" thickBot="1" x14ac:dyDescent="0.25">
      <c r="A29" s="1"/>
      <c r="B29" s="44" t="s">
        <v>24</v>
      </c>
      <c r="C29" s="43"/>
      <c r="D29" s="43"/>
      <c r="E29" s="1"/>
      <c r="F29" s="44" t="s">
        <v>28</v>
      </c>
      <c r="G29" s="43"/>
      <c r="H29" s="43"/>
      <c r="I29" s="43"/>
      <c r="K29" s="44" t="s">
        <v>27</v>
      </c>
      <c r="L29" s="43"/>
      <c r="M29" s="43"/>
      <c r="N29" s="43"/>
      <c r="O29" s="43"/>
    </row>
    <row r="30" spans="1:21" ht="15" thickTop="1" x14ac:dyDescent="0.2">
      <c r="A30" s="1"/>
      <c r="B30" s="1"/>
      <c r="C30" s="1"/>
      <c r="D30" s="1"/>
      <c r="E30" s="1"/>
      <c r="F30" s="1"/>
      <c r="G30" s="1"/>
      <c r="H30" s="1"/>
    </row>
    <row r="31" spans="1:21" x14ac:dyDescent="0.2">
      <c r="A31" s="1"/>
      <c r="B31" s="1"/>
      <c r="C31" s="1"/>
      <c r="D31" s="1"/>
      <c r="E31" s="1"/>
      <c r="F31" s="1"/>
      <c r="G31" s="1"/>
      <c r="H31" s="1"/>
    </row>
    <row r="32" spans="1:21" x14ac:dyDescent="0.2">
      <c r="A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ht="12.7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20" x14ac:dyDescent="0.2">
      <c r="A49" s="1"/>
      <c r="C49" s="1"/>
      <c r="D49" s="1"/>
      <c r="E49" s="1"/>
      <c r="F49" s="1"/>
      <c r="G49" s="1"/>
      <c r="H49" s="1"/>
    </row>
    <row r="50" spans="1:20" x14ac:dyDescent="0.2">
      <c r="A50" s="1"/>
      <c r="B50" s="39"/>
      <c r="C50" s="1"/>
      <c r="D50" s="1"/>
      <c r="E50" s="1"/>
      <c r="F50" s="1"/>
      <c r="G50" s="1"/>
      <c r="H50" s="1"/>
      <c r="J50" s="5"/>
      <c r="K50" s="5"/>
      <c r="L50" s="5"/>
      <c r="M50" s="5"/>
      <c r="N50" s="5"/>
      <c r="O50" s="5"/>
      <c r="P50" s="5"/>
    </row>
    <row r="51" spans="1:20" x14ac:dyDescent="0.2">
      <c r="A51" s="1"/>
      <c r="B51" s="39"/>
      <c r="C51" s="1"/>
      <c r="D51" s="1"/>
      <c r="E51" s="1"/>
      <c r="F51" s="1"/>
      <c r="G51" s="1"/>
      <c r="H51" s="1"/>
      <c r="J51" s="5"/>
      <c r="K51" s="5"/>
      <c r="L51" s="5"/>
      <c r="M51" s="5"/>
      <c r="N51" s="5"/>
      <c r="O51" s="5"/>
      <c r="P51" s="5"/>
    </row>
    <row r="52" spans="1:20" x14ac:dyDescent="0.2">
      <c r="A52" s="1"/>
      <c r="B52" s="41"/>
      <c r="C52" s="1"/>
      <c r="D52" s="1"/>
      <c r="E52" s="1"/>
      <c r="F52" s="1"/>
      <c r="G52" s="1"/>
      <c r="H52" s="1"/>
      <c r="J52" s="5"/>
      <c r="K52" s="5"/>
      <c r="L52" s="5"/>
      <c r="M52" s="5"/>
      <c r="N52" s="5"/>
      <c r="O52" s="5"/>
      <c r="P52" s="5"/>
    </row>
    <row r="53" spans="1:20" x14ac:dyDescent="0.2">
      <c r="A53" s="1"/>
      <c r="B53" s="41"/>
      <c r="C53" s="1"/>
      <c r="D53" s="1"/>
      <c r="E53" s="1"/>
      <c r="F53" s="1"/>
      <c r="G53" s="1"/>
      <c r="H53" s="1"/>
      <c r="J53" s="5"/>
      <c r="K53" s="5"/>
      <c r="L53" s="5"/>
      <c r="M53" s="5"/>
      <c r="N53" s="5"/>
      <c r="O53" s="5"/>
      <c r="P53" s="5"/>
    </row>
    <row r="54" spans="1:20" x14ac:dyDescent="0.2">
      <c r="A54" s="1"/>
      <c r="B54" s="41"/>
      <c r="C54" s="1"/>
      <c r="D54" s="1"/>
      <c r="E54" s="1"/>
      <c r="F54" s="1"/>
      <c r="G54" s="1"/>
      <c r="H54" s="1"/>
      <c r="J54" s="5"/>
      <c r="K54" s="5"/>
      <c r="L54" s="5"/>
      <c r="M54" s="5"/>
      <c r="N54" s="5"/>
      <c r="O54" s="5"/>
      <c r="P54" s="5"/>
    </row>
    <row r="55" spans="1:20" x14ac:dyDescent="0.2">
      <c r="A55" s="1"/>
      <c r="B55" s="41"/>
      <c r="C55" s="1"/>
      <c r="D55" s="1"/>
      <c r="E55" s="1"/>
      <c r="F55" s="1"/>
      <c r="G55" s="1"/>
      <c r="H55" s="1"/>
      <c r="J55" s="5"/>
      <c r="K55" s="5"/>
      <c r="L55" s="5"/>
      <c r="M55" s="5"/>
      <c r="N55" s="5"/>
      <c r="O55" s="5"/>
      <c r="P55" s="5"/>
    </row>
    <row r="56" spans="1:20" x14ac:dyDescent="0.2">
      <c r="A56" s="1"/>
      <c r="B56" s="41"/>
      <c r="C56" s="1"/>
      <c r="D56" s="1"/>
      <c r="E56" s="1"/>
      <c r="F56" s="1"/>
      <c r="G56" s="1"/>
      <c r="H56" s="1"/>
      <c r="J56" s="5"/>
      <c r="K56" s="5"/>
      <c r="L56" s="5"/>
      <c r="M56" s="5"/>
      <c r="N56" s="53" t="s">
        <v>40</v>
      </c>
      <c r="O56" s="5"/>
      <c r="P56" s="5"/>
      <c r="R56" s="1" t="s">
        <v>45</v>
      </c>
    </row>
    <row r="57" spans="1:20" x14ac:dyDescent="0.2">
      <c r="A57" s="1"/>
      <c r="B57" s="41"/>
      <c r="C57" s="1"/>
      <c r="D57" s="1"/>
      <c r="E57" s="1"/>
      <c r="F57" s="1"/>
      <c r="G57" s="1"/>
      <c r="H57" s="1"/>
      <c r="J57" s="5"/>
      <c r="K57" s="5"/>
      <c r="L57" s="5"/>
      <c r="M57" s="5"/>
      <c r="N57" s="5"/>
      <c r="O57" s="5"/>
      <c r="P57" s="5"/>
    </row>
    <row r="58" spans="1:20" s="5" customForma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N58" s="53" t="s">
        <v>38</v>
      </c>
      <c r="O58" s="22">
        <v>995187664</v>
      </c>
      <c r="P58" s="36">
        <f t="shared" ref="P58:P69" si="0">+O58/$O$71</f>
        <v>0.50740045910888654</v>
      </c>
      <c r="R58" s="53" t="s">
        <v>38</v>
      </c>
      <c r="S58" s="22">
        <v>3425633790</v>
      </c>
    </row>
    <row r="59" spans="1:20" s="11" customFormat="1" ht="51" x14ac:dyDescent="0.2">
      <c r="A59" s="19"/>
      <c r="B59" s="20" t="s">
        <v>0</v>
      </c>
      <c r="C59" s="20" t="s">
        <v>18</v>
      </c>
      <c r="D59" s="20" t="s">
        <v>19</v>
      </c>
      <c r="E59" s="20" t="s">
        <v>11</v>
      </c>
      <c r="F59" s="19" t="s">
        <v>17</v>
      </c>
      <c r="G59" s="19"/>
      <c r="H59" s="19"/>
      <c r="I59" s="19"/>
      <c r="J59" s="19"/>
      <c r="N59" s="53" t="s">
        <v>4</v>
      </c>
      <c r="O59" s="22">
        <v>593749160</v>
      </c>
      <c r="P59" s="36">
        <f t="shared" si="0"/>
        <v>0.30272541278155929</v>
      </c>
      <c r="R59" s="53" t="s">
        <v>6</v>
      </c>
      <c r="S59" s="22">
        <v>196806385</v>
      </c>
      <c r="T59" s="22"/>
    </row>
    <row r="60" spans="1:20" s="5" customFormat="1" x14ac:dyDescent="0.2">
      <c r="A60" s="18"/>
      <c r="B60" s="21">
        <v>2009</v>
      </c>
      <c r="C60" s="22">
        <v>2240</v>
      </c>
      <c r="D60" s="23">
        <v>503</v>
      </c>
      <c r="E60" s="24">
        <f>+D60/C60</f>
        <v>0.22455357142857144</v>
      </c>
      <c r="F60" s="18"/>
      <c r="G60" s="18"/>
      <c r="H60" s="18"/>
      <c r="I60" s="18"/>
      <c r="J60" s="18"/>
      <c r="N60" s="53" t="s">
        <v>3</v>
      </c>
      <c r="O60" s="22">
        <v>93234575</v>
      </c>
      <c r="P60" s="36">
        <f t="shared" si="0"/>
        <v>4.7536025486567844E-2</v>
      </c>
      <c r="R60" s="53" t="s">
        <v>21</v>
      </c>
      <c r="S60" s="22">
        <v>61471518</v>
      </c>
      <c r="T60" s="22"/>
    </row>
    <row r="61" spans="1:20" s="5" customFormat="1" x14ac:dyDescent="0.2">
      <c r="A61" s="18"/>
      <c r="B61" s="21">
        <v>2010</v>
      </c>
      <c r="C61" s="22">
        <v>2273.9183309999999</v>
      </c>
      <c r="D61" s="23">
        <v>512</v>
      </c>
      <c r="E61" s="24">
        <f t="shared" ref="E61:E66" si="1">+D61/C61</f>
        <v>0.22516200033219225</v>
      </c>
      <c r="F61" s="34">
        <v>1.7892644135188762E-2</v>
      </c>
      <c r="G61" s="18"/>
      <c r="H61" s="18"/>
      <c r="I61" s="18"/>
      <c r="J61" s="18"/>
      <c r="N61" s="53" t="s">
        <v>41</v>
      </c>
      <c r="O61" s="22">
        <v>54572119</v>
      </c>
      <c r="P61" s="36">
        <f t="shared" si="0"/>
        <v>2.7823815785506752E-2</v>
      </c>
      <c r="R61" s="53" t="s">
        <v>4</v>
      </c>
      <c r="S61" s="22">
        <v>11872852</v>
      </c>
      <c r="T61" s="22"/>
    </row>
    <row r="62" spans="1:20" s="5" customFormat="1" x14ac:dyDescent="0.2">
      <c r="A62" s="18"/>
      <c r="B62" s="21">
        <v>2011</v>
      </c>
      <c r="C62" s="22">
        <v>2236</v>
      </c>
      <c r="D62" s="23">
        <v>616.91089599999998</v>
      </c>
      <c r="E62" s="24">
        <f t="shared" si="1"/>
        <v>0.27589932737030409</v>
      </c>
      <c r="F62" s="34">
        <f>+D62/D61-1</f>
        <v>0.20490409374999996</v>
      </c>
      <c r="G62" s="18"/>
      <c r="H62" s="18"/>
      <c r="I62" s="18"/>
      <c r="J62" s="18"/>
      <c r="K62" s="18"/>
      <c r="L62" s="23"/>
      <c r="M62" s="23"/>
      <c r="N62" s="53" t="s">
        <v>6</v>
      </c>
      <c r="O62" s="22">
        <v>34318953</v>
      </c>
      <c r="P62" s="36">
        <f t="shared" si="0"/>
        <v>1.7497657113579635E-2</v>
      </c>
      <c r="R62" s="53"/>
      <c r="S62" s="22"/>
      <c r="T62" s="22"/>
    </row>
    <row r="63" spans="1:20" s="5" customFormat="1" x14ac:dyDescent="0.2">
      <c r="A63" s="18"/>
      <c r="B63" s="21">
        <v>2012</v>
      </c>
      <c r="C63" s="22">
        <v>2182.3464450000001</v>
      </c>
      <c r="D63" s="22">
        <v>718.96885099999997</v>
      </c>
      <c r="E63" s="24">
        <f t="shared" si="1"/>
        <v>0.32944762397704452</v>
      </c>
      <c r="F63" s="34">
        <f t="shared" ref="F63:F70" si="2">+D63/D62-1</f>
        <v>0.16543386680594474</v>
      </c>
      <c r="G63" s="18"/>
      <c r="H63" s="18"/>
      <c r="I63" s="18"/>
      <c r="J63" s="18"/>
      <c r="K63" s="18"/>
      <c r="L63" s="23"/>
      <c r="M63" s="23"/>
      <c r="N63" s="53" t="s">
        <v>30</v>
      </c>
      <c r="O63" s="22">
        <v>28204248</v>
      </c>
      <c r="P63" s="36">
        <f t="shared" si="0"/>
        <v>1.4380050016396599E-2</v>
      </c>
      <c r="Q63" s="18"/>
      <c r="R63" s="53" t="s">
        <v>22</v>
      </c>
      <c r="S63" s="22">
        <v>15335436</v>
      </c>
      <c r="T63" s="22"/>
    </row>
    <row r="64" spans="1:20" s="5" customFormat="1" x14ac:dyDescent="0.2">
      <c r="A64" s="18"/>
      <c r="B64" s="21">
        <v>2013</v>
      </c>
      <c r="C64" s="22">
        <v>2071</v>
      </c>
      <c r="D64" s="22">
        <v>730.20583499999998</v>
      </c>
      <c r="E64" s="24">
        <f t="shared" si="1"/>
        <v>0.35258611057460165</v>
      </c>
      <c r="F64" s="34">
        <f t="shared" si="2"/>
        <v>1.5629305754165435E-2</v>
      </c>
      <c r="G64" s="18"/>
      <c r="H64" s="18"/>
      <c r="I64" s="18"/>
      <c r="J64" s="18"/>
      <c r="K64" s="18"/>
      <c r="L64" s="23"/>
      <c r="M64" s="23"/>
      <c r="N64" s="53" t="s">
        <v>5</v>
      </c>
      <c r="O64" s="22">
        <v>18529521</v>
      </c>
      <c r="P64" s="36">
        <f t="shared" si="0"/>
        <v>9.4473512911909981E-3</v>
      </c>
      <c r="Q64" s="18"/>
      <c r="R64" s="53" t="s">
        <v>41</v>
      </c>
      <c r="S64" s="22">
        <v>15777626</v>
      </c>
      <c r="T64" s="22"/>
    </row>
    <row r="65" spans="1:22" s="5" customFormat="1" x14ac:dyDescent="0.2">
      <c r="A65" s="18"/>
      <c r="B65" s="21">
        <v>2014</v>
      </c>
      <c r="C65" s="22">
        <v>2161.4332049999998</v>
      </c>
      <c r="D65" s="22">
        <v>877.78317300000003</v>
      </c>
      <c r="E65" s="24">
        <f t="shared" si="1"/>
        <v>0.40611163508057613</v>
      </c>
      <c r="F65" s="34">
        <f t="shared" si="2"/>
        <v>0.20210375064997943</v>
      </c>
      <c r="G65" s="18"/>
      <c r="H65" s="18"/>
      <c r="I65" s="18"/>
      <c r="J65" s="18"/>
      <c r="K65" s="18"/>
      <c r="L65" s="23"/>
      <c r="M65" s="23"/>
      <c r="N65" s="53" t="s">
        <v>37</v>
      </c>
      <c r="O65" s="22">
        <v>12235595</v>
      </c>
      <c r="P65" s="36">
        <f t="shared" si="0"/>
        <v>6.2383676416535609E-3</v>
      </c>
      <c r="Q65" s="18"/>
      <c r="R65" s="53" t="s">
        <v>7</v>
      </c>
      <c r="S65" s="22">
        <f>+S67-SUM(S58:S64)</f>
        <v>64378324</v>
      </c>
      <c r="T65" s="22"/>
    </row>
    <row r="66" spans="1:22" s="5" customFormat="1" x14ac:dyDescent="0.2">
      <c r="A66" s="18"/>
      <c r="B66" s="21">
        <v>2015</v>
      </c>
      <c r="C66" s="22">
        <v>2357.0829079999999</v>
      </c>
      <c r="D66" s="22">
        <v>919.38944800000002</v>
      </c>
      <c r="E66" s="24">
        <f t="shared" si="1"/>
        <v>0.3900539284721673</v>
      </c>
      <c r="F66" s="34">
        <f t="shared" si="2"/>
        <v>4.7399262460001479E-2</v>
      </c>
      <c r="G66" s="18"/>
      <c r="H66" s="18"/>
      <c r="I66" s="18"/>
      <c r="J66" s="18"/>
      <c r="K66" s="18"/>
      <c r="L66" s="23"/>
      <c r="N66" s="53" t="s">
        <v>46</v>
      </c>
      <c r="O66" s="22">
        <v>7053773</v>
      </c>
      <c r="P66" s="36">
        <f t="shared" si="0"/>
        <v>3.5963947184235474E-3</v>
      </c>
      <c r="Q66" s="18"/>
      <c r="R66" s="53"/>
      <c r="S66" s="22"/>
      <c r="T66" s="22"/>
    </row>
    <row r="67" spans="1:22" s="5" customFormat="1" x14ac:dyDescent="0.2">
      <c r="A67" s="18"/>
      <c r="B67" s="21">
        <v>2016</v>
      </c>
      <c r="C67" s="22">
        <v>2429.3083339999998</v>
      </c>
      <c r="D67" s="22">
        <v>1131.1363610000001</v>
      </c>
      <c r="E67" s="24">
        <f t="shared" ref="E67:E73" si="3">+D67/C67</f>
        <v>0.46562074692985439</v>
      </c>
      <c r="F67" s="34">
        <f t="shared" si="2"/>
        <v>0.23031253345426705</v>
      </c>
      <c r="G67" s="18"/>
      <c r="H67" s="18"/>
      <c r="I67" s="18"/>
      <c r="J67" s="18"/>
      <c r="K67" s="18"/>
      <c r="L67" s="23"/>
      <c r="N67" s="53" t="s">
        <v>23</v>
      </c>
      <c r="O67" s="22">
        <v>6614139</v>
      </c>
      <c r="P67" s="36">
        <f t="shared" si="0"/>
        <v>3.3722455438414596E-3</v>
      </c>
      <c r="Q67" s="18"/>
      <c r="R67" s="53" t="s">
        <v>2</v>
      </c>
      <c r="S67" s="22">
        <v>3791275931</v>
      </c>
      <c r="T67" s="22"/>
    </row>
    <row r="68" spans="1:22" s="5" customFormat="1" ht="18.75" customHeight="1" x14ac:dyDescent="0.2">
      <c r="A68" s="25"/>
      <c r="B68" s="21">
        <v>2017</v>
      </c>
      <c r="C68" s="22">
        <v>2443</v>
      </c>
      <c r="D68" s="22">
        <v>1082.5</v>
      </c>
      <c r="E68" s="24">
        <f t="shared" si="3"/>
        <v>0.44310274252967663</v>
      </c>
      <c r="F68" s="34">
        <f t="shared" si="2"/>
        <v>-4.2997787602727433E-2</v>
      </c>
      <c r="G68" s="18"/>
      <c r="H68" s="18"/>
      <c r="I68" s="18"/>
      <c r="J68" s="18"/>
      <c r="K68" s="21"/>
      <c r="L68" s="23"/>
      <c r="N68" s="53" t="s">
        <v>39</v>
      </c>
      <c r="O68" s="22">
        <v>4100556</v>
      </c>
      <c r="P68" s="36">
        <f t="shared" si="0"/>
        <v>2.0906850760578754E-3</v>
      </c>
      <c r="R68" s="53"/>
      <c r="S68" s="22"/>
      <c r="T68" s="22"/>
      <c r="U68" s="40"/>
      <c r="V68" s="40"/>
    </row>
    <row r="69" spans="1:22" s="5" customFormat="1" x14ac:dyDescent="0.2">
      <c r="A69" s="25"/>
      <c r="B69" s="21">
        <v>2018</v>
      </c>
      <c r="C69" s="22">
        <v>2646.3</v>
      </c>
      <c r="D69" s="22">
        <v>1004</v>
      </c>
      <c r="E69" s="24">
        <f t="shared" si="3"/>
        <v>0.37939764954842609</v>
      </c>
      <c r="F69" s="34">
        <f>+D69/D68-1</f>
        <v>-7.2517321016166258E-2</v>
      </c>
      <c r="G69" s="18"/>
      <c r="H69" s="18"/>
      <c r="I69" s="18"/>
      <c r="J69" s="18"/>
      <c r="K69" s="21"/>
      <c r="L69" s="23"/>
      <c r="N69" s="53" t="s">
        <v>7</v>
      </c>
      <c r="O69" s="22">
        <f>+O71-SUM(O58:O68)</f>
        <v>113545309</v>
      </c>
      <c r="P69" s="36">
        <f t="shared" si="0"/>
        <v>5.7891535436335941E-2</v>
      </c>
      <c r="R69" s="53" t="s">
        <v>20</v>
      </c>
      <c r="S69" s="22">
        <v>1538093</v>
      </c>
      <c r="T69" s="22"/>
      <c r="U69" s="40"/>
      <c r="V69" s="40"/>
    </row>
    <row r="70" spans="1:22" s="5" customFormat="1" x14ac:dyDescent="0.2">
      <c r="A70" s="25"/>
      <c r="B70" s="21">
        <v>2019</v>
      </c>
      <c r="C70" s="22">
        <v>2814.9</v>
      </c>
      <c r="D70" s="22">
        <v>1228.9000000000001</v>
      </c>
      <c r="E70" s="24">
        <f t="shared" si="3"/>
        <v>0.43656968275960073</v>
      </c>
      <c r="F70" s="34">
        <f t="shared" si="2"/>
        <v>0.22400398406374511</v>
      </c>
      <c r="G70" s="18"/>
      <c r="H70" s="18"/>
      <c r="I70" s="18"/>
      <c r="J70" s="18"/>
      <c r="K70" s="21"/>
      <c r="L70" s="23"/>
      <c r="R70" s="53" t="s">
        <v>5</v>
      </c>
      <c r="S70" s="22">
        <v>1260480</v>
      </c>
      <c r="T70" s="40"/>
      <c r="U70" s="40"/>
      <c r="V70" s="40"/>
    </row>
    <row r="71" spans="1:22" s="5" customFormat="1" x14ac:dyDescent="0.2">
      <c r="A71" s="25"/>
      <c r="B71" s="21">
        <v>2020</v>
      </c>
      <c r="C71" s="22">
        <v>3070.02</v>
      </c>
      <c r="D71" s="22">
        <v>1378</v>
      </c>
      <c r="E71" s="24">
        <f t="shared" si="3"/>
        <v>0.44885701070351336</v>
      </c>
      <c r="F71" s="34">
        <f>+D71/D70-1</f>
        <v>0.12132801692570583</v>
      </c>
      <c r="G71" s="18"/>
      <c r="H71" s="18"/>
      <c r="I71" s="18"/>
      <c r="J71" s="18"/>
      <c r="K71" s="21"/>
      <c r="L71" s="23"/>
      <c r="N71" s="53" t="s">
        <v>2</v>
      </c>
      <c r="O71" s="22">
        <v>1961345612</v>
      </c>
      <c r="P71"/>
      <c r="R71" s="53" t="s">
        <v>22</v>
      </c>
      <c r="S71" s="22">
        <v>10771671</v>
      </c>
      <c r="T71" s="40"/>
      <c r="U71" s="40"/>
      <c r="V71" s="40"/>
    </row>
    <row r="72" spans="1:22" s="5" customFormat="1" x14ac:dyDescent="0.2">
      <c r="A72" s="25"/>
      <c r="B72" s="21">
        <v>2021</v>
      </c>
      <c r="C72" s="22">
        <v>3375.9</v>
      </c>
      <c r="D72" s="22">
        <v>1382.3</v>
      </c>
      <c r="E72" s="24">
        <f t="shared" si="3"/>
        <v>0.40946118072217774</v>
      </c>
      <c r="F72" s="34">
        <f t="shared" ref="F72:F73" si="4">+D72/D71-1</f>
        <v>3.1204644412190508E-3</v>
      </c>
      <c r="G72" s="18"/>
      <c r="H72" s="18"/>
      <c r="I72" s="18"/>
      <c r="J72" s="18"/>
      <c r="K72" s="21"/>
      <c r="L72" s="23"/>
      <c r="R72" s="53"/>
      <c r="T72" s="40"/>
      <c r="U72" s="40"/>
      <c r="V72" s="40"/>
    </row>
    <row r="73" spans="1:22" s="5" customFormat="1" x14ac:dyDescent="0.2">
      <c r="A73" s="25"/>
      <c r="B73" s="21">
        <v>2022</v>
      </c>
      <c r="C73" s="22">
        <v>3791.3</v>
      </c>
      <c r="D73" s="22">
        <v>1961.345</v>
      </c>
      <c r="E73" s="24">
        <f t="shared" si="3"/>
        <v>0.5173278295043916</v>
      </c>
      <c r="F73" s="34">
        <f t="shared" si="4"/>
        <v>0.41889965998697831</v>
      </c>
      <c r="G73" s="18"/>
      <c r="H73" s="18"/>
      <c r="I73" s="18"/>
      <c r="J73" s="18"/>
      <c r="K73" s="21"/>
      <c r="L73" s="23"/>
      <c r="R73" s="37"/>
      <c r="S73" s="40"/>
      <c r="T73" s="40"/>
      <c r="U73" s="40"/>
      <c r="V73" s="40"/>
    </row>
    <row r="74" spans="1:22" s="5" customFormat="1" x14ac:dyDescent="0.2">
      <c r="A74" s="25"/>
      <c r="B74" s="21"/>
      <c r="C74" s="22"/>
      <c r="D74" s="22"/>
      <c r="E74" s="24"/>
      <c r="F74" s="34"/>
      <c r="G74" s="18"/>
      <c r="H74" s="18"/>
      <c r="I74" s="18"/>
      <c r="J74" s="18"/>
      <c r="K74" s="21"/>
      <c r="L74" s="23"/>
      <c r="R74" s="37"/>
      <c r="S74" s="40"/>
    </row>
    <row r="75" spans="1:22" s="5" customFormat="1" x14ac:dyDescent="0.2">
      <c r="A75" s="25"/>
      <c r="B75" s="25" t="s">
        <v>1</v>
      </c>
      <c r="C75" s="25"/>
      <c r="D75" s="18"/>
      <c r="E75" s="18"/>
      <c r="F75" s="18"/>
      <c r="G75" s="18"/>
      <c r="H75" s="18"/>
      <c r="I75" s="18"/>
      <c r="J75" s="18"/>
      <c r="K75" s="21"/>
      <c r="L75" s="23"/>
      <c r="R75" s="37"/>
      <c r="S75" s="40"/>
    </row>
    <row r="76" spans="1:22" s="5" customFormat="1" x14ac:dyDescent="0.2">
      <c r="A76" s="25"/>
      <c r="B76" s="25"/>
      <c r="C76" s="25"/>
      <c r="D76" s="18"/>
      <c r="E76" s="18"/>
      <c r="F76" s="18"/>
      <c r="G76" s="18"/>
      <c r="H76" s="18"/>
      <c r="I76" s="18"/>
      <c r="J76" s="18"/>
      <c r="K76" s="21"/>
      <c r="L76" s="23"/>
      <c r="R76" s="18"/>
    </row>
    <row r="77" spans="1:22" s="5" customFormat="1" x14ac:dyDescent="0.2">
      <c r="A77" s="18"/>
      <c r="B77" s="18"/>
      <c r="C77" s="22">
        <f t="shared" ref="C77:C84" si="5">-C60</f>
        <v>-2240</v>
      </c>
      <c r="D77" s="18"/>
      <c r="E77" s="34"/>
      <c r="F77" s="18"/>
      <c r="G77" s="18"/>
      <c r="H77" s="18"/>
      <c r="I77" s="18"/>
      <c r="J77" s="18"/>
      <c r="K77" s="18"/>
      <c r="L77" s="18"/>
      <c r="M77" s="18"/>
      <c r="R77" s="18"/>
      <c r="T77" s="22"/>
      <c r="U77" s="22"/>
    </row>
    <row r="78" spans="1:22" s="5" customFormat="1" x14ac:dyDescent="0.2">
      <c r="A78" s="18"/>
      <c r="B78" s="21">
        <v>2010</v>
      </c>
      <c r="C78" s="22">
        <f t="shared" si="5"/>
        <v>-2273.9183309999999</v>
      </c>
      <c r="D78" s="18"/>
      <c r="E78" s="37"/>
      <c r="F78" s="18"/>
      <c r="G78" s="18"/>
      <c r="H78" s="18"/>
      <c r="I78" s="18"/>
      <c r="J78" s="18"/>
      <c r="K78" s="18"/>
      <c r="L78" s="23"/>
      <c r="M78" s="35"/>
      <c r="Q78" s="22"/>
      <c r="T78" s="22"/>
      <c r="U78" s="22"/>
    </row>
    <row r="79" spans="1:22" s="5" customFormat="1" x14ac:dyDescent="0.2">
      <c r="A79" s="18"/>
      <c r="B79" s="21">
        <v>2011</v>
      </c>
      <c r="C79" s="22">
        <f t="shared" si="5"/>
        <v>-2236</v>
      </c>
      <c r="D79" s="18"/>
      <c r="E79" s="18"/>
      <c r="F79" s="18"/>
      <c r="G79" s="18"/>
      <c r="H79" s="18"/>
      <c r="I79" s="18"/>
      <c r="J79" s="18"/>
      <c r="K79" s="21"/>
      <c r="L79" s="23"/>
      <c r="M79" s="35"/>
      <c r="P79" s="22"/>
      <c r="Q79" s="22"/>
      <c r="T79" s="22">
        <v>79977128345</v>
      </c>
      <c r="U79" s="22"/>
    </row>
    <row r="80" spans="1:22" s="5" customFormat="1" x14ac:dyDescent="0.2">
      <c r="A80" s="18"/>
      <c r="B80" s="21">
        <v>2012</v>
      </c>
      <c r="C80" s="22">
        <f t="shared" si="5"/>
        <v>-2182.3464450000001</v>
      </c>
      <c r="D80" s="18"/>
      <c r="E80" s="18"/>
      <c r="F80" s="18"/>
      <c r="G80" s="18"/>
      <c r="H80" s="18"/>
      <c r="I80" s="18"/>
      <c r="J80" s="18"/>
      <c r="K80" s="21"/>
      <c r="L80" s="23"/>
      <c r="M80" s="35"/>
      <c r="N80" s="18"/>
      <c r="O80"/>
      <c r="P80" s="22"/>
      <c r="Q80" s="22"/>
      <c r="T80" s="22">
        <v>68145567972</v>
      </c>
      <c r="U80" s="22"/>
    </row>
    <row r="81" spans="1:21" s="5" customFormat="1" x14ac:dyDescent="0.2">
      <c r="A81" s="18"/>
      <c r="B81" s="21">
        <v>2013</v>
      </c>
      <c r="C81" s="22">
        <f t="shared" si="5"/>
        <v>-2071</v>
      </c>
      <c r="D81" s="18"/>
      <c r="E81" s="18"/>
      <c r="F81" s="18"/>
      <c r="G81" s="18"/>
      <c r="H81" s="18"/>
      <c r="I81" s="18"/>
      <c r="J81" s="18"/>
      <c r="K81" s="21"/>
      <c r="L81" s="23"/>
      <c r="M81" s="35"/>
      <c r="N81" s="18"/>
      <c r="O81" s="18"/>
      <c r="P81" s="22"/>
      <c r="Q81" s="22">
        <v>59902809944</v>
      </c>
      <c r="S81" s="63" t="s">
        <v>29</v>
      </c>
      <c r="T81" s="22">
        <v>82568359014</v>
      </c>
      <c r="U81" s="35">
        <f>+S67/T81</f>
        <v>4.5916813368631494E-2</v>
      </c>
    </row>
    <row r="82" spans="1:21" s="5" customFormat="1" x14ac:dyDescent="0.2">
      <c r="A82" s="18"/>
      <c r="B82" s="21">
        <v>2014</v>
      </c>
      <c r="C82" s="22">
        <f t="shared" si="5"/>
        <v>-2161.4332049999998</v>
      </c>
      <c r="D82" s="18"/>
      <c r="E82" s="18"/>
      <c r="F82" s="18"/>
      <c r="G82" s="18"/>
      <c r="H82" s="18"/>
      <c r="I82" s="18"/>
      <c r="J82" s="18"/>
      <c r="K82" s="21"/>
      <c r="L82"/>
      <c r="M82" s="54"/>
      <c r="P82" s="22"/>
      <c r="Q82" s="22">
        <v>53757392564</v>
      </c>
      <c r="S82" s="63" t="s">
        <v>31</v>
      </c>
      <c r="T82" s="22"/>
      <c r="U82" s="22"/>
    </row>
    <row r="83" spans="1:21" s="5" customFormat="1" x14ac:dyDescent="0.2">
      <c r="A83" s="18"/>
      <c r="B83" s="21">
        <v>2015</v>
      </c>
      <c r="C83" s="22">
        <f t="shared" si="5"/>
        <v>-2357.0829079999999</v>
      </c>
      <c r="D83" s="18"/>
      <c r="E83" s="18"/>
      <c r="F83" s="18"/>
      <c r="G83" s="18"/>
      <c r="H83" s="18"/>
      <c r="I83" s="18"/>
      <c r="J83" s="18"/>
      <c r="K83" s="7"/>
      <c r="L83"/>
      <c r="M83" s="54"/>
      <c r="P83" s="22"/>
      <c r="Q83" s="22">
        <v>63531981559</v>
      </c>
      <c r="S83" s="63" t="s">
        <v>43</v>
      </c>
    </row>
    <row r="84" spans="1:21" s="5" customFormat="1" x14ac:dyDescent="0.2">
      <c r="A84" s="18"/>
      <c r="B84" s="21">
        <v>2016</v>
      </c>
      <c r="C84" s="22">
        <f t="shared" si="5"/>
        <v>-2429.3083339999998</v>
      </c>
      <c r="D84" s="18"/>
      <c r="E84" s="18"/>
      <c r="F84" s="18"/>
      <c r="G84" s="18"/>
      <c r="H84" s="18"/>
      <c r="I84" s="18"/>
      <c r="J84" s="18"/>
      <c r="K84" s="7"/>
      <c r="L84"/>
      <c r="M84" s="54"/>
      <c r="N84" s="18"/>
      <c r="O84" s="18"/>
      <c r="P84" s="35">
        <f>+O71/Q83</f>
        <v>3.0871784003440296E-2</v>
      </c>
      <c r="Q84" s="18"/>
    </row>
    <row r="85" spans="1:21" s="5" customFormat="1" ht="14.25" customHeight="1" x14ac:dyDescent="0.2">
      <c r="A85" s="18"/>
      <c r="B85" s="21">
        <v>2017</v>
      </c>
      <c r="C85" s="22">
        <f t="shared" ref="C85:C90" si="6">-C68</f>
        <v>-2443</v>
      </c>
      <c r="D85" s="18"/>
      <c r="E85" s="18"/>
      <c r="F85" s="18"/>
      <c r="G85" s="18"/>
      <c r="H85" s="18"/>
      <c r="I85" s="18"/>
      <c r="J85" s="18"/>
      <c r="K85" s="7" t="s">
        <v>8</v>
      </c>
      <c r="L85"/>
      <c r="M85" s="54"/>
      <c r="N85" s="18"/>
      <c r="O85" s="18"/>
      <c r="P85" s="22"/>
    </row>
    <row r="86" spans="1:21" s="5" customFormat="1" ht="14.25" customHeight="1" x14ac:dyDescent="0.2">
      <c r="A86" s="18"/>
      <c r="B86" s="21">
        <v>2018</v>
      </c>
      <c r="C86" s="22">
        <f t="shared" si="6"/>
        <v>-2646.3</v>
      </c>
      <c r="D86" s="18"/>
      <c r="E86" s="18"/>
      <c r="F86" s="18"/>
      <c r="G86" s="18"/>
      <c r="H86" s="18"/>
      <c r="I86" s="18"/>
      <c r="J86" s="18"/>
      <c r="K86" s="7" t="s">
        <v>9</v>
      </c>
      <c r="L86"/>
      <c r="M86" s="54"/>
      <c r="P86" s="22"/>
    </row>
    <row r="87" spans="1:21" s="5" customFormat="1" ht="14.25" customHeight="1" x14ac:dyDescent="0.2">
      <c r="A87" s="18"/>
      <c r="B87" s="21">
        <v>2019</v>
      </c>
      <c r="C87" s="22">
        <f t="shared" si="6"/>
        <v>-2814.9</v>
      </c>
      <c r="D87" s="18"/>
      <c r="E87" s="18"/>
      <c r="F87" s="18"/>
      <c r="G87" s="18"/>
      <c r="H87" s="18"/>
      <c r="I87" s="18"/>
      <c r="J87" s="18"/>
      <c r="K87" s="14"/>
      <c r="L87"/>
      <c r="M87" s="54"/>
    </row>
    <row r="88" spans="1:21" s="5" customFormat="1" ht="14.25" customHeight="1" x14ac:dyDescent="0.2">
      <c r="A88" s="18"/>
      <c r="B88" s="21">
        <v>2020</v>
      </c>
      <c r="C88" s="22">
        <f t="shared" si="6"/>
        <v>-3070.02</v>
      </c>
      <c r="D88" s="18"/>
      <c r="E88" s="18"/>
      <c r="F88" s="18"/>
      <c r="G88" s="18"/>
      <c r="H88" s="18"/>
      <c r="I88" s="18"/>
      <c r="J88" s="18"/>
      <c r="K88" s="14"/>
      <c r="L88"/>
      <c r="M88" s="54"/>
    </row>
    <row r="89" spans="1:21" s="5" customFormat="1" ht="14.25" customHeight="1" x14ac:dyDescent="0.2">
      <c r="A89" s="18"/>
      <c r="B89" s="21">
        <v>2021</v>
      </c>
      <c r="C89" s="22">
        <f t="shared" si="6"/>
        <v>-3375.9</v>
      </c>
      <c r="D89" s="18"/>
      <c r="E89" s="18"/>
      <c r="F89" s="18"/>
      <c r="G89" s="18"/>
      <c r="H89" s="22"/>
      <c r="I89" s="22"/>
      <c r="J89" s="18"/>
      <c r="K89" s="14"/>
      <c r="L89"/>
      <c r="M89" s="54"/>
    </row>
    <row r="90" spans="1:21" s="5" customFormat="1" ht="14.25" customHeight="1" x14ac:dyDescent="0.2">
      <c r="A90" s="18"/>
      <c r="B90" s="21">
        <v>2022</v>
      </c>
      <c r="C90" s="22">
        <f t="shared" si="6"/>
        <v>-3791.3</v>
      </c>
      <c r="D90" s="18"/>
      <c r="E90" s="18"/>
      <c r="F90" s="18"/>
      <c r="G90" s="18"/>
      <c r="H90" s="22"/>
      <c r="I90" s="22"/>
      <c r="J90" s="18"/>
      <c r="K90" s="14"/>
      <c r="L90"/>
      <c r="M90" s="54"/>
      <c r="N90" s="13">
        <f>SUM(M72:M97)+M73+M70</f>
        <v>0</v>
      </c>
    </row>
    <row r="91" spans="1:21" s="5" customFormat="1" ht="14.25" customHeight="1" x14ac:dyDescent="0.2">
      <c r="A91" s="18"/>
      <c r="B91" s="21"/>
      <c r="C91" s="22"/>
      <c r="D91" s="18"/>
      <c r="E91" s="18"/>
      <c r="F91" s="18"/>
      <c r="G91" s="18"/>
      <c r="H91" s="22"/>
      <c r="I91" s="22"/>
      <c r="J91" s="18"/>
      <c r="K91" s="14"/>
      <c r="L91"/>
      <c r="M91" s="54"/>
      <c r="N91" s="13"/>
    </row>
    <row r="92" spans="1:21" s="5" customFormat="1" ht="14.25" customHeight="1" x14ac:dyDescent="0.2">
      <c r="A92" s="18"/>
      <c r="B92" s="21"/>
      <c r="C92" s="22"/>
      <c r="D92" s="18"/>
      <c r="E92" s="18"/>
      <c r="F92" s="18"/>
      <c r="I92" s="22"/>
      <c r="J92" s="18"/>
      <c r="K92" s="14"/>
      <c r="L92"/>
      <c r="M92" s="54"/>
      <c r="N92" s="13"/>
    </row>
    <row r="93" spans="1:21" s="5" customFormat="1" ht="14.25" customHeight="1" x14ac:dyDescent="0.2">
      <c r="A93" s="75"/>
      <c r="B93" s="75"/>
      <c r="C93" s="76"/>
      <c r="D93" s="26"/>
      <c r="E93" s="26"/>
      <c r="F93" s="26"/>
      <c r="I93" s="22"/>
      <c r="J93" s="26"/>
      <c r="K93" s="14"/>
      <c r="L93"/>
      <c r="M93" s="54"/>
      <c r="N93" s="13"/>
    </row>
    <row r="94" spans="1:21" s="5" customFormat="1" ht="14.25" customHeight="1" x14ac:dyDescent="0.2">
      <c r="A94" s="75"/>
      <c r="B94" s="75"/>
      <c r="C94" s="77"/>
      <c r="D94" s="26"/>
      <c r="E94" s="26"/>
      <c r="F94" s="26"/>
      <c r="I94" s="22"/>
      <c r="J94" s="26"/>
      <c r="K94" s="14"/>
      <c r="L94"/>
      <c r="M94" s="54"/>
      <c r="N94" s="13"/>
    </row>
    <row r="95" spans="1:21" s="5" customFormat="1" ht="14.25" customHeight="1" x14ac:dyDescent="0.2">
      <c r="A95" s="75"/>
      <c r="B95" s="75"/>
      <c r="C95" s="77"/>
      <c r="D95" s="49"/>
      <c r="E95" s="49"/>
      <c r="F95" s="49"/>
      <c r="G95" s="49"/>
      <c r="H95" s="22"/>
      <c r="I95" s="22"/>
      <c r="J95" s="26"/>
      <c r="K95" s="14"/>
      <c r="L95"/>
      <c r="M95" s="54"/>
      <c r="N95" s="13"/>
    </row>
    <row r="96" spans="1:21" s="5" customFormat="1" ht="14.25" customHeight="1" x14ac:dyDescent="0.2">
      <c r="A96" s="75"/>
      <c r="B96" s="75"/>
      <c r="C96" s="78"/>
      <c r="D96" s="49"/>
      <c r="E96" s="49"/>
      <c r="F96" s="49"/>
      <c r="G96" s="49"/>
      <c r="H96" s="22"/>
      <c r="I96" s="22"/>
      <c r="J96" s="26"/>
      <c r="K96" s="15"/>
      <c r="L96"/>
      <c r="M96" s="54"/>
    </row>
    <row r="97" spans="1:14" s="5" customFormat="1" ht="14.25" customHeight="1" x14ac:dyDescent="0.2">
      <c r="A97" s="72"/>
      <c r="B97" s="73"/>
      <c r="C97" s="48"/>
      <c r="D97" s="27"/>
      <c r="E97" s="28"/>
      <c r="F97" s="27"/>
      <c r="G97" s="28"/>
      <c r="H97" s="27"/>
      <c r="I97" s="28"/>
      <c r="J97" s="27"/>
      <c r="K97" s="15"/>
      <c r="L97"/>
      <c r="M97" s="54"/>
    </row>
    <row r="98" spans="1:14" s="5" customFormat="1" ht="14.25" customHeight="1" x14ac:dyDescent="0.2">
      <c r="A98" s="72"/>
      <c r="B98" s="74"/>
      <c r="C98" s="48"/>
      <c r="D98" s="27"/>
      <c r="E98" s="28"/>
      <c r="F98" s="27"/>
      <c r="G98" s="28"/>
      <c r="H98" s="27"/>
      <c r="I98" s="28"/>
      <c r="J98" s="27"/>
      <c r="K98" s="15"/>
      <c r="L98" s="6"/>
      <c r="M98" s="8"/>
    </row>
    <row r="99" spans="1:14" s="5" customFormat="1" ht="14.25" customHeight="1" x14ac:dyDescent="0.2">
      <c r="A99" s="72"/>
      <c r="B99" s="74"/>
      <c r="C99" s="48"/>
      <c r="D99" s="27"/>
      <c r="E99" s="28"/>
      <c r="F99" s="27"/>
      <c r="G99" s="28"/>
      <c r="H99" s="27"/>
      <c r="I99" s="28"/>
      <c r="J99" s="27"/>
      <c r="K99" s="15"/>
      <c r="L99" s="6"/>
      <c r="M99" s="8"/>
    </row>
    <row r="100" spans="1:14" s="5" customFormat="1" ht="14.25" customHeight="1" x14ac:dyDescent="0.2">
      <c r="A100" s="72"/>
      <c r="B100" s="74"/>
      <c r="C100" s="48"/>
      <c r="D100" s="27"/>
      <c r="E100" s="28"/>
      <c r="F100" s="27"/>
      <c r="G100" s="28"/>
      <c r="H100" s="27"/>
      <c r="I100" s="28"/>
      <c r="J100" s="27"/>
      <c r="K100" s="15"/>
    </row>
    <row r="101" spans="1:14" s="5" customFormat="1" ht="14.25" customHeight="1" x14ac:dyDescent="0.2">
      <c r="A101" s="72"/>
      <c r="B101" s="74"/>
      <c r="C101" s="48"/>
      <c r="D101" s="27"/>
      <c r="E101" s="28"/>
      <c r="F101" s="60" t="s">
        <v>12</v>
      </c>
      <c r="G101" s="63" t="s">
        <v>42</v>
      </c>
      <c r="H101" s="64"/>
      <c r="I101" s="65"/>
      <c r="J101" s="64"/>
      <c r="K101" s="66"/>
    </row>
    <row r="102" spans="1:14" s="5" customFormat="1" ht="14.25" customHeight="1" x14ac:dyDescent="0.2">
      <c r="A102" s="72"/>
      <c r="B102" s="74"/>
      <c r="C102" s="48"/>
      <c r="D102" s="27"/>
      <c r="E102" s="28"/>
      <c r="F102" s="61"/>
      <c r="G102" s="63" t="s">
        <v>13</v>
      </c>
      <c r="H102" s="64"/>
      <c r="I102" s="65"/>
      <c r="J102" s="64"/>
      <c r="K102" s="66"/>
    </row>
    <row r="103" spans="1:14" s="5" customFormat="1" ht="14.25" customHeight="1" x14ac:dyDescent="0.2">
      <c r="A103" s="72"/>
      <c r="B103" s="74"/>
      <c r="C103" s="48"/>
      <c r="D103" s="27"/>
      <c r="E103" s="28"/>
      <c r="F103" s="61"/>
      <c r="H103" s="67"/>
      <c r="I103" s="63"/>
      <c r="J103" s="63"/>
      <c r="K103" s="63"/>
      <c r="L103" s="63"/>
      <c r="M103" s="63"/>
    </row>
    <row r="104" spans="1:14" s="5" customFormat="1" ht="14.25" customHeight="1" x14ac:dyDescent="0.2">
      <c r="A104" s="72"/>
      <c r="B104" s="74"/>
      <c r="C104" s="48"/>
      <c r="D104" s="27"/>
      <c r="E104" s="28"/>
      <c r="F104" s="61"/>
      <c r="G104" s="63" t="s">
        <v>44</v>
      </c>
      <c r="H104" s="64"/>
      <c r="I104" s="63"/>
      <c r="J104" s="63"/>
      <c r="K104" s="63"/>
      <c r="L104" s="63"/>
      <c r="M104" s="63"/>
    </row>
    <row r="105" spans="1:14" s="5" customFormat="1" ht="14.25" customHeight="1" x14ac:dyDescent="0.2">
      <c r="A105" s="72"/>
      <c r="B105" s="74"/>
      <c r="C105" s="48"/>
      <c r="D105" s="27"/>
      <c r="E105" s="28"/>
      <c r="F105" s="61"/>
      <c r="G105" s="63" t="s">
        <v>15</v>
      </c>
      <c r="H105" s="64"/>
      <c r="I105" s="63"/>
      <c r="J105" s="63"/>
      <c r="K105" s="63"/>
      <c r="L105" s="63"/>
      <c r="M105" s="63"/>
    </row>
    <row r="106" spans="1:14" s="5" customFormat="1" ht="14.25" customHeight="1" x14ac:dyDescent="0.2">
      <c r="A106" s="72"/>
      <c r="B106" s="74"/>
      <c r="C106" s="48"/>
      <c r="D106" s="27"/>
      <c r="E106" s="28"/>
      <c r="F106" s="61"/>
      <c r="G106" s="63" t="s">
        <v>16</v>
      </c>
      <c r="H106" s="64"/>
      <c r="I106" s="63"/>
      <c r="J106" s="63"/>
      <c r="K106" s="63"/>
      <c r="L106" s="63"/>
      <c r="M106" s="63"/>
      <c r="N106" s="63"/>
    </row>
    <row r="107" spans="1:14" s="5" customFormat="1" ht="14.25" customHeight="1" x14ac:dyDescent="0.2">
      <c r="A107" s="72"/>
      <c r="B107" s="74"/>
      <c r="C107" s="48"/>
      <c r="D107" s="27"/>
      <c r="E107" s="28"/>
      <c r="F107" s="62"/>
      <c r="G107" s="63" t="s">
        <v>14</v>
      </c>
      <c r="H107" s="67"/>
      <c r="I107" s="63" t="s">
        <v>14</v>
      </c>
      <c r="J107" s="63"/>
      <c r="K107" s="63" t="s">
        <v>14</v>
      </c>
      <c r="L107" s="63"/>
      <c r="M107" s="63"/>
      <c r="N107" s="63"/>
    </row>
    <row r="108" spans="1:14" s="5" customFormat="1" ht="14.25" customHeight="1" x14ac:dyDescent="0.2">
      <c r="A108" s="72"/>
      <c r="B108" s="74"/>
      <c r="C108" s="48"/>
      <c r="D108" s="27"/>
      <c r="E108" s="28"/>
      <c r="F108" s="27" t="s">
        <v>2</v>
      </c>
      <c r="H108" s="27"/>
      <c r="J108" s="63"/>
      <c r="L108" s="63"/>
      <c r="M108" s="63"/>
      <c r="N108" s="63"/>
    </row>
    <row r="109" spans="1:14" s="5" customFormat="1" ht="14.2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63"/>
      <c r="J109" s="63"/>
      <c r="K109" s="63"/>
      <c r="L109" s="63"/>
      <c r="M109" s="63"/>
      <c r="N109" s="63"/>
    </row>
    <row r="110" spans="1:14" s="5" customFormat="1" ht="14.2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N110" s="63"/>
    </row>
    <row r="111" spans="1:14" s="5" customFormat="1" ht="13.9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N111" s="63"/>
    </row>
    <row r="112" spans="1:14" s="5" customFormat="1" ht="14.2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N112" s="63"/>
    </row>
    <row r="113" spans="1:12" s="5" customFormat="1" ht="123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6"/>
      <c r="L113" s="16"/>
    </row>
    <row r="114" spans="1:12" s="5" customFormat="1" ht="14.25" customHeight="1" x14ac:dyDescent="0.2">
      <c r="A114" s="71"/>
      <c r="B114" s="71"/>
      <c r="C114" s="71"/>
      <c r="D114" s="50"/>
      <c r="E114" s="29"/>
      <c r="F114" s="47"/>
      <c r="G114" s="29"/>
      <c r="H114" s="29"/>
      <c r="I114" s="29"/>
      <c r="J114" s="29"/>
      <c r="K114" s="16"/>
      <c r="L114" s="16"/>
    </row>
    <row r="115" spans="1:12" s="5" customFormat="1" ht="14.25" customHeight="1" x14ac:dyDescent="0.2">
      <c r="A115" s="71"/>
      <c r="B115" s="71"/>
      <c r="C115" s="71"/>
      <c r="D115" s="50"/>
      <c r="E115" s="29"/>
      <c r="F115" s="29"/>
      <c r="G115" s="29"/>
      <c r="H115" s="29"/>
      <c r="I115" s="29"/>
      <c r="J115" s="29"/>
      <c r="K115" s="17"/>
      <c r="L115" s="17"/>
    </row>
    <row r="116" spans="1:12" s="5" customFormat="1" ht="14.25" customHeight="1" x14ac:dyDescent="0.2">
      <c r="A116" s="80"/>
      <c r="B116" s="80"/>
      <c r="C116" s="81"/>
      <c r="D116" s="46"/>
      <c r="E116" s="30"/>
      <c r="F116" s="30"/>
      <c r="G116" s="30"/>
      <c r="H116" s="30"/>
      <c r="I116" s="30"/>
      <c r="J116" s="30"/>
      <c r="K116" s="17"/>
      <c r="L116" s="17"/>
    </row>
    <row r="117" spans="1:12" s="5" customFormat="1" ht="14.25" customHeight="1" x14ac:dyDescent="0.2">
      <c r="A117" s="80"/>
      <c r="B117" s="80"/>
      <c r="C117" s="82"/>
      <c r="D117" s="46"/>
      <c r="E117" s="30"/>
      <c r="F117" s="30"/>
      <c r="G117" s="30"/>
      <c r="H117" s="30"/>
      <c r="I117" s="30"/>
      <c r="J117" s="30"/>
      <c r="K117" s="17"/>
      <c r="L117" s="17"/>
    </row>
    <row r="118" spans="1:12" s="5" customFormat="1" ht="14.25" customHeight="1" x14ac:dyDescent="0.2">
      <c r="A118" s="80"/>
      <c r="B118" s="80"/>
      <c r="C118" s="82"/>
      <c r="D118" s="46"/>
      <c r="E118" s="30"/>
      <c r="F118" s="30"/>
      <c r="G118" s="30"/>
      <c r="H118" s="30"/>
      <c r="I118" s="30"/>
      <c r="J118" s="30"/>
      <c r="K118" s="17"/>
      <c r="L118" s="17"/>
    </row>
    <row r="119" spans="1:12" s="5" customFormat="1" ht="14.25" customHeight="1" x14ac:dyDescent="0.2">
      <c r="A119" s="80"/>
      <c r="B119" s="80"/>
      <c r="C119" s="82"/>
      <c r="D119" s="46"/>
      <c r="E119" s="30"/>
      <c r="F119" s="30"/>
      <c r="G119" s="30"/>
      <c r="H119" s="30"/>
      <c r="I119" s="30"/>
      <c r="J119" s="30"/>
      <c r="K119" s="17"/>
      <c r="L119" s="17"/>
    </row>
    <row r="120" spans="1:12" s="5" customFormat="1" ht="14.25" customHeight="1" x14ac:dyDescent="0.2">
      <c r="A120" s="80"/>
      <c r="B120" s="80"/>
      <c r="C120" s="82"/>
      <c r="D120" s="46"/>
      <c r="E120" s="30"/>
      <c r="F120" s="30"/>
      <c r="G120" s="30"/>
      <c r="H120" s="30"/>
      <c r="I120" s="30"/>
      <c r="J120" s="30"/>
      <c r="K120" s="17"/>
      <c r="L120" s="17"/>
    </row>
    <row r="121" spans="1:12" s="5" customFormat="1" ht="14.25" customHeight="1" x14ac:dyDescent="0.2">
      <c r="A121" s="80"/>
      <c r="B121" s="80"/>
      <c r="C121" s="82"/>
      <c r="D121" s="46"/>
      <c r="E121" s="30"/>
      <c r="F121" s="30"/>
      <c r="G121" s="30"/>
      <c r="H121" s="30"/>
      <c r="I121" s="30"/>
      <c r="J121" s="30"/>
      <c r="K121" s="17"/>
      <c r="L121" s="17"/>
    </row>
    <row r="122" spans="1:12" s="5" customFormat="1" ht="14.25" customHeight="1" x14ac:dyDescent="0.2">
      <c r="A122" s="80"/>
      <c r="B122" s="80"/>
      <c r="C122" s="82"/>
      <c r="D122" s="46"/>
      <c r="E122" s="30"/>
      <c r="F122" s="30"/>
      <c r="G122" s="30"/>
      <c r="H122" s="30"/>
      <c r="I122" s="30"/>
      <c r="J122" s="30"/>
    </row>
    <row r="123" spans="1:12" s="5" customFormat="1" x14ac:dyDescent="0.2"/>
    <row r="124" spans="1:12" s="5" customFormat="1" x14ac:dyDescent="0.2">
      <c r="K124" s="12"/>
      <c r="L124" s="12"/>
    </row>
    <row r="125" spans="1:12" s="5" customFormat="1" x14ac:dyDescent="0.2"/>
    <row r="126" spans="1:12" s="5" customFormat="1" x14ac:dyDescent="0.2"/>
    <row r="127" spans="1:12" s="5" customFormat="1" x14ac:dyDescent="0.2"/>
    <row r="128" spans="1:12" s="5" customForma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</row>
    <row r="129" spans="1:19" s="5" customForma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</row>
    <row r="130" spans="1:19" s="5" customFormat="1" x14ac:dyDescent="0.2">
      <c r="A130" s="18"/>
      <c r="D130" s="18"/>
      <c r="E130" s="18"/>
      <c r="F130" s="18"/>
      <c r="G130" s="18"/>
      <c r="H130" s="18"/>
      <c r="I130" s="18"/>
      <c r="J130" s="18"/>
    </row>
    <row r="131" spans="1:19" s="5" customFormat="1" x14ac:dyDescent="0.2">
      <c r="A131" s="31"/>
      <c r="B131" s="32"/>
      <c r="C131" s="32"/>
      <c r="D131" s="32"/>
      <c r="E131" s="32"/>
      <c r="F131" s="32"/>
      <c r="G131" s="18"/>
      <c r="H131" s="18"/>
      <c r="I131" s="32"/>
      <c r="J131" s="32"/>
    </row>
    <row r="132" spans="1:19" s="5" customFormat="1" x14ac:dyDescent="0.2">
      <c r="A132" s="31"/>
      <c r="B132" s="32"/>
      <c r="C132" s="32"/>
      <c r="D132" s="32"/>
      <c r="E132" s="32"/>
      <c r="F132" s="32"/>
      <c r="G132" s="18"/>
      <c r="H132" s="18"/>
      <c r="I132" s="32"/>
      <c r="J132" s="32"/>
    </row>
    <row r="133" spans="1:19" x14ac:dyDescent="0.2">
      <c r="A133" s="18"/>
      <c r="B133" s="18"/>
      <c r="C133" s="18"/>
      <c r="D133" s="18"/>
      <c r="E133" s="33"/>
      <c r="F133" s="33"/>
      <c r="G133" s="33"/>
      <c r="H133" s="33"/>
      <c r="I133" s="33"/>
      <c r="J133" s="33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5"/>
      <c r="L135" s="5"/>
      <c r="M135" s="5"/>
      <c r="N135" s="5"/>
      <c r="O135" s="5"/>
      <c r="P135" s="5"/>
    </row>
    <row r="136" spans="1:19" x14ac:dyDescent="0.2">
      <c r="A136" s="18"/>
      <c r="D136" s="18"/>
      <c r="E136" s="18"/>
      <c r="F136" s="18"/>
      <c r="G136" s="18"/>
      <c r="H136" s="18"/>
      <c r="I136" s="18"/>
      <c r="J136" s="18"/>
      <c r="K136" s="5"/>
      <c r="L136" s="5"/>
      <c r="M136" s="5"/>
      <c r="N136" s="5"/>
      <c r="O136" s="5"/>
      <c r="P136" s="5"/>
    </row>
    <row r="137" spans="1:19" x14ac:dyDescent="0.2">
      <c r="A137" s="18"/>
      <c r="D137" s="18"/>
      <c r="E137" s="18"/>
      <c r="F137" s="18"/>
      <c r="G137" s="18"/>
      <c r="H137" s="18"/>
      <c r="I137" s="18"/>
      <c r="J137" s="18"/>
      <c r="N137" s="5"/>
      <c r="O137" s="5"/>
      <c r="P137" s="5"/>
    </row>
    <row r="138" spans="1:19" x14ac:dyDescent="0.2">
      <c r="A138" s="1"/>
      <c r="D138" s="1"/>
      <c r="E138" s="1"/>
      <c r="F138" s="1"/>
      <c r="G138" s="1"/>
      <c r="H138" s="1"/>
    </row>
    <row r="139" spans="1:19" x14ac:dyDescent="0.2">
      <c r="A139" s="1"/>
      <c r="D139" s="1"/>
      <c r="E139" s="1"/>
      <c r="F139" s="1"/>
      <c r="G139" s="1"/>
      <c r="H139" s="1"/>
    </row>
    <row r="142" spans="1:19" x14ac:dyDescent="0.2">
      <c r="D142" s="51"/>
      <c r="F142" s="52"/>
    </row>
    <row r="143" spans="1:19" x14ac:dyDescent="0.2">
      <c r="B143" s="79"/>
      <c r="C143" s="79"/>
      <c r="D143" s="51"/>
      <c r="F143" s="52"/>
    </row>
    <row r="144" spans="1:19" x14ac:dyDescent="0.2">
      <c r="B144" s="79"/>
      <c r="C144" s="79"/>
      <c r="D144" s="51"/>
      <c r="F144" s="52"/>
    </row>
    <row r="145" spans="2:8" x14ac:dyDescent="0.2">
      <c r="B145" s="79"/>
      <c r="C145" s="79"/>
      <c r="D145" s="51"/>
      <c r="F145" s="52"/>
    </row>
    <row r="146" spans="2:8" x14ac:dyDescent="0.2">
      <c r="B146" s="79"/>
      <c r="C146" s="79"/>
      <c r="D146" s="51"/>
      <c r="F146" s="52"/>
    </row>
    <row r="147" spans="2:8" x14ac:dyDescent="0.2">
      <c r="B147" s="79"/>
      <c r="C147" s="79"/>
      <c r="D147" s="51"/>
      <c r="F147" s="52"/>
    </row>
    <row r="148" spans="2:8" x14ac:dyDescent="0.2">
      <c r="B148" s="79"/>
      <c r="C148" s="79"/>
      <c r="D148" s="51"/>
      <c r="F148" s="52"/>
    </row>
    <row r="149" spans="2:8" x14ac:dyDescent="0.2">
      <c r="B149" s="79"/>
      <c r="C149" s="79"/>
      <c r="D149" s="51"/>
      <c r="F149" s="52"/>
    </row>
    <row r="150" spans="2:8" x14ac:dyDescent="0.2">
      <c r="B150" s="79"/>
      <c r="C150" s="79"/>
      <c r="D150" s="51"/>
      <c r="F150" s="58">
        <f>+F152/E152-1</f>
        <v>0.33181638890305054</v>
      </c>
    </row>
    <row r="151" spans="2:8" x14ac:dyDescent="0.2">
      <c r="B151" s="79"/>
      <c r="C151" s="79"/>
      <c r="D151" s="51"/>
      <c r="E151" s="55">
        <v>2010</v>
      </c>
      <c r="F151" s="56">
        <v>2015</v>
      </c>
      <c r="G151" s="55">
        <v>2020</v>
      </c>
    </row>
    <row r="152" spans="2:8" x14ac:dyDescent="0.2">
      <c r="B152" s="79"/>
      <c r="C152" s="79"/>
      <c r="D152" s="51" t="s">
        <v>2</v>
      </c>
      <c r="E152">
        <v>37267.9</v>
      </c>
      <c r="F152" s="52">
        <v>49634</v>
      </c>
      <c r="G152">
        <v>53783.7</v>
      </c>
    </row>
    <row r="153" spans="2:8" x14ac:dyDescent="0.2">
      <c r="B153" s="79"/>
      <c r="C153" s="79"/>
      <c r="D153" s="51" t="s">
        <v>32</v>
      </c>
      <c r="E153">
        <v>702</v>
      </c>
      <c r="F153" s="52">
        <v>1215</v>
      </c>
      <c r="G153">
        <v>1749</v>
      </c>
    </row>
    <row r="154" spans="2:8" x14ac:dyDescent="0.2">
      <c r="B154" s="79"/>
      <c r="C154" s="79"/>
      <c r="D154" s="51" t="s">
        <v>33</v>
      </c>
      <c r="E154">
        <v>512</v>
      </c>
      <c r="F154" s="52">
        <v>919</v>
      </c>
      <c r="G154">
        <v>1380</v>
      </c>
      <c r="H154" s="58"/>
    </row>
    <row r="155" spans="2:8" x14ac:dyDescent="0.2">
      <c r="B155" s="79"/>
      <c r="C155" s="79"/>
      <c r="D155" s="51" t="s">
        <v>34</v>
      </c>
      <c r="E155">
        <v>179.61077900000001</v>
      </c>
      <c r="F155" s="57">
        <v>179.71315899999999</v>
      </c>
      <c r="G155">
        <v>202.70868400000001</v>
      </c>
    </row>
    <row r="156" spans="2:8" x14ac:dyDescent="0.2">
      <c r="B156" s="79"/>
      <c r="C156" s="79"/>
    </row>
    <row r="157" spans="2:8" x14ac:dyDescent="0.2">
      <c r="B157" s="79"/>
      <c r="C157" s="79"/>
    </row>
    <row r="158" spans="2:8" x14ac:dyDescent="0.2">
      <c r="B158" s="79"/>
      <c r="C158" s="79"/>
      <c r="D158" s="51"/>
      <c r="E158" s="55">
        <v>2010</v>
      </c>
      <c r="F158" s="56">
        <v>2015</v>
      </c>
      <c r="G158" s="55">
        <v>2020</v>
      </c>
    </row>
    <row r="159" spans="2:8" x14ac:dyDescent="0.2">
      <c r="B159" s="79"/>
      <c r="C159" s="79"/>
      <c r="D159" s="51" t="s">
        <v>2</v>
      </c>
      <c r="E159">
        <v>100</v>
      </c>
      <c r="F159" s="57">
        <f>+E159*F152/E152</f>
        <v>133.18163889030507</v>
      </c>
      <c r="G159" s="57">
        <f>+E159*G152/E152</f>
        <v>144.31642244397995</v>
      </c>
    </row>
    <row r="160" spans="2:8" x14ac:dyDescent="0.2">
      <c r="D160" s="51" t="s">
        <v>32</v>
      </c>
      <c r="E160">
        <v>100</v>
      </c>
      <c r="F160" s="57">
        <f>+E160*F153/E153</f>
        <v>173.07692307692307</v>
      </c>
      <c r="G160" s="57">
        <f>+E160*G153/E153</f>
        <v>249.14529914529913</v>
      </c>
    </row>
    <row r="161" spans="2:7" x14ac:dyDescent="0.2">
      <c r="B161" s="79"/>
      <c r="C161" s="79"/>
      <c r="D161" s="51" t="s">
        <v>33</v>
      </c>
      <c r="E161">
        <v>100</v>
      </c>
      <c r="F161" s="57">
        <f>+F154*E161/E154</f>
        <v>179.4921875</v>
      </c>
      <c r="G161" s="57">
        <f>+G154*E161/E154</f>
        <v>269.53125</v>
      </c>
    </row>
    <row r="162" spans="2:7" x14ac:dyDescent="0.2">
      <c r="D162" s="51" t="s">
        <v>34</v>
      </c>
      <c r="E162">
        <v>100</v>
      </c>
      <c r="F162" s="57">
        <f>+E162*F155/E155</f>
        <v>100.05700103332883</v>
      </c>
      <c r="G162" s="57">
        <f>+E162*G155/E155</f>
        <v>112.85997707297956</v>
      </c>
    </row>
    <row r="165" spans="2:7" x14ac:dyDescent="0.2">
      <c r="D165" s="51" t="s">
        <v>32</v>
      </c>
      <c r="E165" s="36">
        <f>+E153/E152</f>
        <v>1.88365859090531E-2</v>
      </c>
      <c r="G165" s="36">
        <f>+G153/G152</f>
        <v>3.2519146135353276E-2</v>
      </c>
    </row>
    <row r="166" spans="2:7" x14ac:dyDescent="0.2">
      <c r="D166" s="51" t="s">
        <v>33</v>
      </c>
      <c r="E166" s="36">
        <f>+E154/E152</f>
        <v>1.3738364651617074E-2</v>
      </c>
      <c r="G166" s="36">
        <f>+G154/G152</f>
        <v>2.5658331427551473E-2</v>
      </c>
    </row>
    <row r="167" spans="2:7" x14ac:dyDescent="0.2">
      <c r="D167" s="51" t="s">
        <v>35</v>
      </c>
      <c r="E167" s="59">
        <f>+E165-E166</f>
        <v>5.0982212574360256E-3</v>
      </c>
      <c r="G167" s="59">
        <f>+G165-G166</f>
        <v>6.8608147078018031E-3</v>
      </c>
    </row>
    <row r="168" spans="2:7" x14ac:dyDescent="0.2">
      <c r="D168" s="51" t="s">
        <v>36</v>
      </c>
      <c r="E168" s="59">
        <f>1-E167-E166</f>
        <v>0.98116341409094698</v>
      </c>
      <c r="G168" s="59">
        <f>1-G167-G166</f>
        <v>0.96748085386464677</v>
      </c>
    </row>
    <row r="171" spans="2:7" x14ac:dyDescent="0.2">
      <c r="D171" s="51" t="s">
        <v>33</v>
      </c>
      <c r="E171" s="36">
        <f>+E154/E153</f>
        <v>0.72934472934472938</v>
      </c>
      <c r="G171" s="36">
        <f>+G154/G153</f>
        <v>0.78902229845626071</v>
      </c>
    </row>
    <row r="172" spans="2:7" x14ac:dyDescent="0.2">
      <c r="D172" s="51" t="s">
        <v>35</v>
      </c>
      <c r="E172" s="59">
        <f>1-E171</f>
        <v>0.27065527065527062</v>
      </c>
      <c r="G172" s="59">
        <f>1-G171</f>
        <v>0.21097770154373929</v>
      </c>
    </row>
  </sheetData>
  <mergeCells count="27">
    <mergeCell ref="B157:C157"/>
    <mergeCell ref="B158:C158"/>
    <mergeCell ref="B159:C159"/>
    <mergeCell ref="B161:C161"/>
    <mergeCell ref="B152:C152"/>
    <mergeCell ref="B153:C153"/>
    <mergeCell ref="B154:C154"/>
    <mergeCell ref="B155:C155"/>
    <mergeCell ref="B156:C156"/>
    <mergeCell ref="B147:C147"/>
    <mergeCell ref="B148:C148"/>
    <mergeCell ref="B149:C149"/>
    <mergeCell ref="B150:C150"/>
    <mergeCell ref="B151:C151"/>
    <mergeCell ref="B143:C143"/>
    <mergeCell ref="B144:C144"/>
    <mergeCell ref="B145:C145"/>
    <mergeCell ref="B146:C146"/>
    <mergeCell ref="A116:A122"/>
    <mergeCell ref="B116:B122"/>
    <mergeCell ref="C116:C122"/>
    <mergeCell ref="A114:A115"/>
    <mergeCell ref="B114:C115"/>
    <mergeCell ref="A97:A108"/>
    <mergeCell ref="B97:B108"/>
    <mergeCell ref="A93:B96"/>
    <mergeCell ref="C93:C96"/>
  </mergeCells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74" orientation="landscape" r:id="rId1"/>
  <headerFooter>
    <oddHeader>&amp;C&amp;16&amp;K08+000Indústria Farmacêutica em Portugal</oddHeader>
    <oddFooter>&amp;C&amp;7NEA - Núcleo de Estudos e Análise da APIFARMA</oddFooter>
  </headerFooter>
  <rowBreaks count="1" manualBreakCount="1">
    <brk id="49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7E40-2C02-4F9E-8866-C411FB154AF1}">
  <dimension ref="A1:V139"/>
  <sheetViews>
    <sheetView tabSelected="1" topLeftCell="A6" zoomScaleNormal="100" zoomScaleSheetLayoutView="100" workbookViewId="0">
      <selection activeCell="A142" sqref="A142:XFD173"/>
    </sheetView>
  </sheetViews>
  <sheetFormatPr defaultRowHeight="14.25" x14ac:dyDescent="0.2"/>
  <cols>
    <col min="1" max="1" width="4.75" customWidth="1"/>
    <col min="2" max="2" width="12.25" customWidth="1"/>
    <col min="3" max="3" width="14" customWidth="1"/>
    <col min="4" max="4" width="12.625" customWidth="1"/>
    <col min="5" max="5" width="6.125" customWidth="1"/>
    <col min="6" max="6" width="13.5" customWidth="1"/>
    <col min="7" max="7" width="7.5" customWidth="1"/>
    <col min="8" max="8" width="9" bestFit="1" customWidth="1"/>
    <col min="9" max="9" width="6.25" style="1" customWidth="1"/>
    <col min="10" max="10" width="6.625" style="1" customWidth="1"/>
    <col min="11" max="11" width="9.875" style="1" bestFit="1" customWidth="1"/>
    <col min="12" max="12" width="12.625" style="1" customWidth="1"/>
    <col min="13" max="14" width="9" style="1"/>
    <col min="15" max="15" width="11.125" style="1" customWidth="1"/>
    <col min="16" max="16" width="10.25" style="1" bestFit="1" customWidth="1"/>
    <col min="17" max="17" width="12.125" style="1" customWidth="1"/>
    <col min="18" max="18" width="6.5" style="1" customWidth="1"/>
    <col min="19" max="19" width="18.875" style="5" customWidth="1"/>
    <col min="20" max="20" width="16.5" style="5" customWidth="1"/>
    <col min="21" max="22" width="9" style="5"/>
  </cols>
  <sheetData>
    <row r="1" spans="1:22" ht="8.25" customHeight="1" x14ac:dyDescent="0.2">
      <c r="A1" s="1"/>
      <c r="B1" s="1"/>
      <c r="C1" s="1"/>
      <c r="D1" s="1"/>
      <c r="E1" s="1"/>
      <c r="F1" s="1"/>
      <c r="G1" s="1"/>
      <c r="H1" s="1"/>
    </row>
    <row r="2" spans="1:22" ht="22.5" thickBot="1" x14ac:dyDescent="0.25">
      <c r="A2" s="1"/>
      <c r="B2" s="44" t="s">
        <v>52</v>
      </c>
      <c r="C2" s="42"/>
      <c r="D2" s="43"/>
      <c r="E2" s="43"/>
      <c r="F2" s="43"/>
      <c r="G2" s="42"/>
      <c r="H2" s="1"/>
      <c r="K2" s="44" t="s">
        <v>51</v>
      </c>
      <c r="L2" s="42"/>
      <c r="M2" s="43"/>
      <c r="N2" s="43"/>
      <c r="O2" s="43"/>
    </row>
    <row r="3" spans="1:22" ht="22.5" thickTop="1" x14ac:dyDescent="0.2">
      <c r="A3" s="1"/>
      <c r="B3" s="70"/>
      <c r="C3" s="1"/>
      <c r="D3" s="1"/>
      <c r="E3" s="1"/>
      <c r="F3" s="1"/>
      <c r="G3" s="1"/>
      <c r="H3" s="1"/>
      <c r="K3" s="45" t="s">
        <v>25</v>
      </c>
    </row>
    <row r="4" spans="1:22" s="4" customFormat="1" ht="30" customHeight="1" x14ac:dyDescent="0.2">
      <c r="A4" s="3"/>
      <c r="B4" s="1"/>
      <c r="C4" s="1"/>
      <c r="D4" s="1"/>
      <c r="E4" s="1"/>
      <c r="F4" s="1"/>
      <c r="G4" s="1"/>
      <c r="I4" s="3"/>
      <c r="J4" s="3"/>
      <c r="K4" s="3"/>
      <c r="L4" s="3"/>
      <c r="M4" s="3"/>
      <c r="N4" s="3"/>
      <c r="O4" s="3"/>
      <c r="P4" s="3"/>
      <c r="Q4" s="3"/>
      <c r="R4" s="3"/>
      <c r="S4" s="83"/>
      <c r="T4" s="83"/>
      <c r="U4" s="83"/>
      <c r="V4" s="83"/>
    </row>
    <row r="5" spans="1:22" s="4" customFormat="1" ht="22.5" customHeight="1" x14ac:dyDescent="0.2">
      <c r="A5" s="3"/>
      <c r="B5" s="1"/>
      <c r="C5" s="1"/>
      <c r="D5" s="1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83"/>
      <c r="T5" s="83"/>
      <c r="U5" s="83"/>
      <c r="V5" s="83"/>
    </row>
    <row r="6" spans="1:22" x14ac:dyDescent="0.2">
      <c r="A6" s="1"/>
      <c r="B6" s="1"/>
      <c r="C6" s="1"/>
      <c r="D6" s="1"/>
      <c r="E6" s="2"/>
      <c r="F6" s="2"/>
      <c r="G6" s="2"/>
      <c r="H6" s="1"/>
    </row>
    <row r="7" spans="1:22" x14ac:dyDescent="0.2">
      <c r="A7" s="1"/>
      <c r="B7" s="1"/>
      <c r="C7" s="1"/>
      <c r="D7" s="1"/>
      <c r="E7" s="2"/>
      <c r="F7" s="2"/>
      <c r="G7" s="2"/>
      <c r="H7" s="1"/>
    </row>
    <row r="8" spans="1:22" x14ac:dyDescent="0.2">
      <c r="A8" s="1"/>
      <c r="B8" s="1"/>
      <c r="C8" s="1"/>
      <c r="D8" s="1"/>
      <c r="E8" s="2"/>
      <c r="F8" s="2"/>
      <c r="G8" s="2"/>
      <c r="H8" s="1"/>
    </row>
    <row r="9" spans="1:22" x14ac:dyDescent="0.2">
      <c r="A9" s="1"/>
      <c r="B9" s="1"/>
      <c r="C9" s="1"/>
      <c r="D9" s="1"/>
      <c r="E9" s="2"/>
      <c r="F9" s="2"/>
      <c r="G9" s="2"/>
      <c r="H9" s="1"/>
    </row>
    <row r="10" spans="1:22" x14ac:dyDescent="0.2">
      <c r="A10" s="1"/>
      <c r="B10" s="1"/>
      <c r="C10" s="1"/>
      <c r="D10" s="1"/>
      <c r="E10" s="2"/>
      <c r="F10" s="2"/>
      <c r="G10" s="2"/>
      <c r="H10" s="1"/>
    </row>
    <row r="11" spans="1:22" x14ac:dyDescent="0.2">
      <c r="A11" s="1"/>
      <c r="B11" s="1"/>
      <c r="C11" s="1"/>
      <c r="D11" s="1"/>
      <c r="E11" s="2"/>
      <c r="F11" s="2"/>
      <c r="G11" s="2"/>
      <c r="H11" s="1"/>
    </row>
    <row r="12" spans="1:22" x14ac:dyDescent="0.2">
      <c r="A12" s="1"/>
      <c r="B12" s="1"/>
      <c r="C12" s="1"/>
      <c r="D12" s="1"/>
      <c r="E12" s="2"/>
      <c r="F12" s="2"/>
      <c r="G12" s="2"/>
      <c r="H12" s="1"/>
    </row>
    <row r="13" spans="1:22" x14ac:dyDescent="0.2">
      <c r="A13" s="1"/>
      <c r="B13" s="1"/>
      <c r="C13" s="1"/>
      <c r="D13" s="1"/>
      <c r="E13" s="2"/>
      <c r="F13" s="2"/>
      <c r="G13" s="2"/>
      <c r="H13" s="1"/>
    </row>
    <row r="14" spans="1:22" x14ac:dyDescent="0.2">
      <c r="A14" s="1"/>
      <c r="B14" s="1"/>
      <c r="C14" s="1"/>
      <c r="D14" s="1"/>
      <c r="E14" s="2"/>
      <c r="F14" s="2"/>
      <c r="G14" s="2"/>
      <c r="H14" s="1"/>
    </row>
    <row r="15" spans="1:22" x14ac:dyDescent="0.2">
      <c r="A15" s="1"/>
      <c r="B15" s="2"/>
      <c r="C15" s="2"/>
      <c r="D15" s="2"/>
      <c r="E15" s="2"/>
      <c r="F15" s="2"/>
      <c r="G15" s="2"/>
      <c r="H15" s="1"/>
    </row>
    <row r="16" spans="1:22" x14ac:dyDescent="0.2">
      <c r="A16" s="1"/>
      <c r="B16" s="1"/>
      <c r="C16" s="1"/>
      <c r="D16" s="1"/>
      <c r="E16" s="1"/>
      <c r="F16" s="1"/>
      <c r="G16" s="1"/>
      <c r="H16" s="1"/>
    </row>
    <row r="17" spans="1:21" x14ac:dyDescent="0.2">
      <c r="A17" s="1"/>
      <c r="B17" s="1"/>
      <c r="C17" s="1"/>
      <c r="D17" s="1"/>
      <c r="E17" s="1"/>
      <c r="F17" s="1"/>
      <c r="G17" s="1"/>
      <c r="H17" s="1"/>
    </row>
    <row r="18" spans="1:21" x14ac:dyDescent="0.2">
      <c r="A18" s="1"/>
      <c r="B18" s="1"/>
      <c r="C18" s="1"/>
      <c r="D18" s="1"/>
      <c r="E18" s="1"/>
      <c r="F18" s="1"/>
      <c r="G18" s="1"/>
      <c r="H18" s="1"/>
    </row>
    <row r="19" spans="1:21" ht="15" x14ac:dyDescent="0.25">
      <c r="A19" s="1"/>
      <c r="B19" s="41"/>
      <c r="D19" s="1"/>
      <c r="E19" s="1"/>
      <c r="F19" s="1"/>
      <c r="G19" s="1"/>
      <c r="H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T20" s="5" t="s">
        <v>49</v>
      </c>
      <c r="U20" s="5" t="s">
        <v>50</v>
      </c>
    </row>
    <row r="21" spans="1:21" x14ac:dyDescent="0.2">
      <c r="A21" s="1"/>
      <c r="B21" s="1"/>
      <c r="C21" s="1"/>
      <c r="D21" s="1"/>
      <c r="E21" s="1"/>
      <c r="F21" s="1"/>
      <c r="G21" s="1"/>
      <c r="H21" s="1"/>
      <c r="S21" s="5" t="s">
        <v>47</v>
      </c>
      <c r="T21" s="84">
        <v>0.09</v>
      </c>
      <c r="U21" s="84">
        <v>0.06</v>
      </c>
    </row>
    <row r="22" spans="1:21" x14ac:dyDescent="0.2">
      <c r="A22" s="1"/>
      <c r="B22" s="1"/>
      <c r="C22" s="1"/>
      <c r="D22" s="1"/>
      <c r="E22" s="1"/>
      <c r="F22" s="1"/>
      <c r="G22" s="1"/>
      <c r="H22" s="1"/>
      <c r="S22" s="5" t="s">
        <v>48</v>
      </c>
      <c r="T22" s="84">
        <v>0.91</v>
      </c>
      <c r="U22" s="84">
        <v>0.94</v>
      </c>
    </row>
    <row r="23" spans="1:21" x14ac:dyDescent="0.2">
      <c r="A23" s="1"/>
      <c r="B23" s="1"/>
      <c r="C23" s="1"/>
      <c r="D23" s="1"/>
      <c r="E23" s="1"/>
      <c r="F23" s="1"/>
      <c r="G23" s="1"/>
      <c r="H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S24" s="85"/>
    </row>
    <row r="25" spans="1:21" x14ac:dyDescent="0.2">
      <c r="A25" s="1"/>
      <c r="B25" s="1"/>
      <c r="C25" s="1"/>
      <c r="D25" s="1"/>
      <c r="E25" s="1"/>
      <c r="F25" s="1"/>
      <c r="G25" s="1"/>
      <c r="H25" s="1"/>
    </row>
    <row r="26" spans="1:21" x14ac:dyDescent="0.2">
      <c r="A26" s="1"/>
      <c r="B26" s="1"/>
      <c r="C26" s="1"/>
      <c r="D26" s="1"/>
      <c r="E26" s="1"/>
      <c r="F26" s="1"/>
      <c r="G26" s="1"/>
      <c r="H26" s="1"/>
    </row>
    <row r="27" spans="1:21" ht="9.75" customHeight="1" x14ac:dyDescent="0.2">
      <c r="A27" s="1"/>
      <c r="B27" s="1"/>
      <c r="C27" s="1"/>
      <c r="D27" s="1"/>
      <c r="E27" s="1"/>
      <c r="F27" s="1"/>
      <c r="G27" s="1"/>
      <c r="H27" s="1"/>
    </row>
    <row r="28" spans="1:21" x14ac:dyDescent="0.2">
      <c r="A28" s="1"/>
      <c r="B28" s="1"/>
      <c r="C28" s="1"/>
      <c r="D28" s="1"/>
      <c r="E28" s="1"/>
      <c r="F28" s="1"/>
      <c r="G28" s="1"/>
      <c r="H28" s="1"/>
    </row>
    <row r="29" spans="1:21" ht="30.75" customHeight="1" thickBot="1" x14ac:dyDescent="0.25">
      <c r="A29" s="1"/>
      <c r="B29" s="44" t="s">
        <v>24</v>
      </c>
      <c r="C29" s="43"/>
      <c r="D29" s="43"/>
      <c r="E29" s="1"/>
      <c r="F29" s="44" t="s">
        <v>28</v>
      </c>
      <c r="G29" s="43"/>
      <c r="H29" s="43"/>
      <c r="I29" s="43"/>
      <c r="K29" s="44" t="s">
        <v>27</v>
      </c>
      <c r="L29" s="43"/>
      <c r="M29" s="43"/>
      <c r="N29" s="43"/>
      <c r="O29" s="43"/>
    </row>
    <row r="30" spans="1:21" ht="15" thickTop="1" x14ac:dyDescent="0.2">
      <c r="A30" s="1"/>
      <c r="B30" s="1"/>
      <c r="C30" s="1"/>
      <c r="D30" s="1"/>
      <c r="E30" s="1"/>
      <c r="F30" s="1"/>
      <c r="G30" s="1"/>
      <c r="H30" s="1"/>
    </row>
    <row r="31" spans="1:21" x14ac:dyDescent="0.2">
      <c r="A31" s="1"/>
      <c r="B31" s="1"/>
      <c r="C31" s="1"/>
      <c r="D31" s="1"/>
      <c r="E31" s="1"/>
      <c r="F31" s="1"/>
      <c r="G31" s="1"/>
      <c r="H31" s="1"/>
    </row>
    <row r="32" spans="1:21" x14ac:dyDescent="0.2">
      <c r="A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ht="12.7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22" x14ac:dyDescent="0.2">
      <c r="A49" s="1"/>
      <c r="C49" s="1"/>
      <c r="D49" s="1"/>
      <c r="E49" s="1"/>
      <c r="F49" s="1"/>
      <c r="G49" s="1"/>
      <c r="H49" s="1"/>
    </row>
    <row r="50" spans="1:22" x14ac:dyDescent="0.2">
      <c r="A50" s="1"/>
      <c r="B50" s="39"/>
      <c r="C50" s="1"/>
      <c r="D50" s="1"/>
      <c r="E50" s="1"/>
      <c r="F50" s="1"/>
      <c r="G50" s="1"/>
      <c r="H50" s="1"/>
      <c r="J50" s="5"/>
      <c r="K50" s="5"/>
      <c r="L50" s="5"/>
      <c r="M50" s="5"/>
      <c r="N50" s="5"/>
      <c r="O50" s="5"/>
      <c r="P50" s="5"/>
    </row>
    <row r="51" spans="1:22" s="89" customFormat="1" x14ac:dyDescent="0.2">
      <c r="A51" s="5"/>
      <c r="B51" s="8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s="89" customFormat="1" ht="15" x14ac:dyDescent="0.25">
      <c r="A52" s="5"/>
      <c r="B52" s="9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s="89" customFormat="1" ht="15" x14ac:dyDescent="0.25">
      <c r="A53" s="5"/>
      <c r="B53" s="9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s="89" customFormat="1" ht="15" x14ac:dyDescent="0.25">
      <c r="A54" s="5"/>
      <c r="B54" s="9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s="89" customFormat="1" ht="15" x14ac:dyDescent="0.25">
      <c r="A55" s="5"/>
      <c r="B55" s="9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s="89" customFormat="1" ht="15" x14ac:dyDescent="0.25">
      <c r="A56" s="5"/>
      <c r="B56" s="9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7" t="s">
        <v>40</v>
      </c>
      <c r="O56" s="5"/>
      <c r="P56" s="5"/>
      <c r="Q56" s="5"/>
      <c r="R56" s="5" t="s">
        <v>45</v>
      </c>
      <c r="S56" s="5"/>
      <c r="T56" s="5"/>
      <c r="U56" s="5"/>
      <c r="V56" s="5"/>
    </row>
    <row r="57" spans="1:22" s="89" customFormat="1" ht="15" x14ac:dyDescent="0.25">
      <c r="A57" s="5"/>
      <c r="B57" s="9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s="5" customFormat="1" x14ac:dyDescent="0.2">
      <c r="N58" s="7" t="s">
        <v>38</v>
      </c>
      <c r="O58" s="86">
        <v>995187664</v>
      </c>
      <c r="P58" s="91">
        <f>+O58/$O$70</f>
        <v>0.50740045910888654</v>
      </c>
      <c r="R58" s="7" t="s">
        <v>38</v>
      </c>
      <c r="S58" s="86">
        <v>3418875351</v>
      </c>
    </row>
    <row r="59" spans="1:22" s="11" customFormat="1" ht="51" x14ac:dyDescent="0.2">
      <c r="B59" s="92" t="s">
        <v>0</v>
      </c>
      <c r="C59" s="92" t="s">
        <v>18</v>
      </c>
      <c r="D59" s="92" t="s">
        <v>19</v>
      </c>
      <c r="E59" s="92" t="s">
        <v>11</v>
      </c>
      <c r="F59" s="11" t="s">
        <v>17</v>
      </c>
      <c r="N59" s="7" t="s">
        <v>4</v>
      </c>
      <c r="O59" s="86">
        <v>593749160</v>
      </c>
      <c r="P59" s="91">
        <f>+O59/$O$70</f>
        <v>0.30272541278155929</v>
      </c>
      <c r="R59" s="7" t="s">
        <v>6</v>
      </c>
      <c r="S59" s="86">
        <v>187410576</v>
      </c>
      <c r="T59" s="86"/>
    </row>
    <row r="60" spans="1:22" s="5" customFormat="1" x14ac:dyDescent="0.2">
      <c r="B60" s="7">
        <v>2009</v>
      </c>
      <c r="C60" s="86">
        <v>2240</v>
      </c>
      <c r="D60" s="6">
        <v>503</v>
      </c>
      <c r="E60" s="93">
        <f>+D60/C60</f>
        <v>0.22455357142857144</v>
      </c>
      <c r="N60" s="7" t="s">
        <v>3</v>
      </c>
      <c r="O60" s="86">
        <v>93234575</v>
      </c>
      <c r="P60" s="91">
        <f>+O60/$O$70</f>
        <v>4.7536025486567844E-2</v>
      </c>
      <c r="R60" s="7" t="s">
        <v>21</v>
      </c>
      <c r="S60" s="86">
        <v>57743489</v>
      </c>
      <c r="T60" s="86"/>
    </row>
    <row r="61" spans="1:22" s="5" customFormat="1" x14ac:dyDescent="0.2">
      <c r="B61" s="7">
        <v>2010</v>
      </c>
      <c r="C61" s="86">
        <v>2273.9183309999999</v>
      </c>
      <c r="D61" s="6">
        <v>512</v>
      </c>
      <c r="E61" s="93">
        <f t="shared" ref="E61:E73" si="0">+D61/C61</f>
        <v>0.22516200033219225</v>
      </c>
      <c r="F61" s="94">
        <v>1.7892644135188762E-2</v>
      </c>
      <c r="N61" s="7" t="s">
        <v>41</v>
      </c>
      <c r="O61" s="86">
        <v>54572119</v>
      </c>
      <c r="P61" s="91">
        <f>+O61/$O$70</f>
        <v>2.7823815785506752E-2</v>
      </c>
      <c r="R61" s="7" t="s">
        <v>41</v>
      </c>
      <c r="S61" s="86">
        <v>15777626</v>
      </c>
    </row>
    <row r="62" spans="1:22" s="5" customFormat="1" x14ac:dyDescent="0.2">
      <c r="B62" s="7">
        <v>2011</v>
      </c>
      <c r="C62" s="86">
        <v>2236</v>
      </c>
      <c r="D62" s="6">
        <v>616.91089599999998</v>
      </c>
      <c r="E62" s="93">
        <f t="shared" si="0"/>
        <v>0.27589932737030409</v>
      </c>
      <c r="F62" s="94">
        <f>+D62/D61-1</f>
        <v>0.20490409374999996</v>
      </c>
      <c r="G62" s="94">
        <f>+C62/C61-1</f>
        <v>-1.6675326674254198E-2</v>
      </c>
      <c r="L62" s="6"/>
      <c r="M62" s="6"/>
      <c r="N62" s="7" t="s">
        <v>6</v>
      </c>
      <c r="O62" s="86">
        <v>34318953</v>
      </c>
      <c r="P62" s="91">
        <f>+O62/$O$70</f>
        <v>1.7497657113579635E-2</v>
      </c>
      <c r="R62" s="7" t="s">
        <v>22</v>
      </c>
      <c r="S62" s="86">
        <v>13802509</v>
      </c>
      <c r="T62" s="86"/>
    </row>
    <row r="63" spans="1:22" s="5" customFormat="1" x14ac:dyDescent="0.2">
      <c r="B63" s="7">
        <v>2012</v>
      </c>
      <c r="C63" s="86">
        <v>2182.3464450000001</v>
      </c>
      <c r="D63" s="86">
        <v>718.96885099999997</v>
      </c>
      <c r="E63" s="93">
        <f t="shared" si="0"/>
        <v>0.32944762397704452</v>
      </c>
      <c r="F63" s="94">
        <f t="shared" ref="F63:F70" si="1">+D63/D62-1</f>
        <v>0.16543386680594474</v>
      </c>
      <c r="G63" s="94">
        <f t="shared" ref="G63:G73" si="2">+C63/C62-1</f>
        <v>-2.399532871198562E-2</v>
      </c>
      <c r="L63" s="6"/>
      <c r="M63" s="6"/>
      <c r="N63" s="7" t="s">
        <v>30</v>
      </c>
      <c r="O63" s="86">
        <v>28204248</v>
      </c>
      <c r="P63" s="91">
        <f>+O63/$O$70</f>
        <v>1.4380050016396599E-2</v>
      </c>
      <c r="R63" s="7" t="s">
        <v>4</v>
      </c>
      <c r="S63" s="86">
        <v>11872852</v>
      </c>
      <c r="T63" s="86"/>
    </row>
    <row r="64" spans="1:22" s="5" customFormat="1" x14ac:dyDescent="0.2">
      <c r="B64" s="7">
        <v>2013</v>
      </c>
      <c r="C64" s="86">
        <v>2071</v>
      </c>
      <c r="D64" s="86">
        <v>730.20583499999998</v>
      </c>
      <c r="E64" s="93">
        <f t="shared" si="0"/>
        <v>0.35258611057460165</v>
      </c>
      <c r="F64" s="94">
        <f t="shared" si="1"/>
        <v>1.5629305754165435E-2</v>
      </c>
      <c r="G64" s="94">
        <f t="shared" si="2"/>
        <v>-5.102143395019032E-2</v>
      </c>
      <c r="L64" s="6"/>
      <c r="M64" s="6"/>
      <c r="N64" s="7" t="s">
        <v>5</v>
      </c>
      <c r="O64" s="86">
        <v>18529521</v>
      </c>
      <c r="P64" s="91">
        <f>+O64/$O$70</f>
        <v>9.4473512911909981E-3</v>
      </c>
      <c r="R64" s="7" t="s">
        <v>7</v>
      </c>
      <c r="S64" s="86">
        <f>+S66-SUM(S58:S63)</f>
        <v>62553854</v>
      </c>
      <c r="T64" s="86"/>
    </row>
    <row r="65" spans="1:21" s="5" customFormat="1" x14ac:dyDescent="0.2">
      <c r="B65" s="7">
        <v>2014</v>
      </c>
      <c r="C65" s="86">
        <v>2161.4332049999998</v>
      </c>
      <c r="D65" s="86">
        <v>877.78317300000003</v>
      </c>
      <c r="E65" s="93">
        <f t="shared" si="0"/>
        <v>0.40611163508057613</v>
      </c>
      <c r="F65" s="94">
        <f t="shared" si="1"/>
        <v>0.20210375064997943</v>
      </c>
      <c r="G65" s="94">
        <f t="shared" si="2"/>
        <v>4.3666443746982031E-2</v>
      </c>
      <c r="L65" s="6"/>
      <c r="M65" s="6"/>
      <c r="N65" s="7" t="s">
        <v>37</v>
      </c>
      <c r="O65" s="86">
        <v>12235595</v>
      </c>
      <c r="P65" s="91">
        <f>+O65/$O$70</f>
        <v>6.2383676416535609E-3</v>
      </c>
      <c r="R65" s="7"/>
      <c r="S65" s="86"/>
      <c r="T65" s="86"/>
    </row>
    <row r="66" spans="1:21" s="5" customFormat="1" x14ac:dyDescent="0.2">
      <c r="B66" s="7">
        <v>2015</v>
      </c>
      <c r="C66" s="86">
        <v>2357.0829079999999</v>
      </c>
      <c r="D66" s="86">
        <v>919.38944800000002</v>
      </c>
      <c r="E66" s="93">
        <f t="shared" si="0"/>
        <v>0.3900539284721673</v>
      </c>
      <c r="F66" s="94">
        <f t="shared" si="1"/>
        <v>4.7399262460001479E-2</v>
      </c>
      <c r="G66" s="94">
        <f t="shared" si="2"/>
        <v>9.0518505289641782E-2</v>
      </c>
      <c r="L66" s="6"/>
      <c r="N66" s="7" t="s">
        <v>46</v>
      </c>
      <c r="O66" s="86">
        <v>7053773</v>
      </c>
      <c r="P66" s="91">
        <f>+O66/$O$70</f>
        <v>3.5963947184235474E-3</v>
      </c>
      <c r="R66" s="7" t="s">
        <v>2</v>
      </c>
      <c r="S66" s="86">
        <v>3768036257</v>
      </c>
      <c r="T66" s="86"/>
    </row>
    <row r="67" spans="1:21" s="5" customFormat="1" x14ac:dyDescent="0.2">
      <c r="B67" s="7">
        <v>2016</v>
      </c>
      <c r="C67" s="86">
        <v>2429.3083339999998</v>
      </c>
      <c r="D67" s="86">
        <v>1131.1363610000001</v>
      </c>
      <c r="E67" s="93">
        <f t="shared" si="0"/>
        <v>0.46562074692985439</v>
      </c>
      <c r="F67" s="94">
        <f t="shared" si="1"/>
        <v>0.23031253345426705</v>
      </c>
      <c r="G67" s="94">
        <f t="shared" si="2"/>
        <v>3.0641869131910804E-2</v>
      </c>
      <c r="L67" s="6"/>
      <c r="N67" s="7" t="s">
        <v>23</v>
      </c>
      <c r="O67" s="86">
        <v>6614139</v>
      </c>
      <c r="P67" s="91">
        <f>+O67/$O$70</f>
        <v>3.3722455438414596E-3</v>
      </c>
      <c r="R67" s="7" t="s">
        <v>20</v>
      </c>
      <c r="S67" s="86">
        <v>1538093</v>
      </c>
      <c r="T67" s="86"/>
    </row>
    <row r="68" spans="1:21" s="5" customFormat="1" ht="18.75" customHeight="1" x14ac:dyDescent="0.2">
      <c r="A68" s="95"/>
      <c r="B68" s="7">
        <v>2017</v>
      </c>
      <c r="C68" s="86">
        <v>2443</v>
      </c>
      <c r="D68" s="86">
        <v>1082.5</v>
      </c>
      <c r="E68" s="93">
        <f t="shared" si="0"/>
        <v>0.44310274252967663</v>
      </c>
      <c r="F68" s="94">
        <f t="shared" si="1"/>
        <v>-4.2997787602727433E-2</v>
      </c>
      <c r="G68" s="94">
        <f t="shared" si="2"/>
        <v>5.6360346722459376E-3</v>
      </c>
      <c r="K68" s="7"/>
      <c r="L68" s="6"/>
      <c r="N68" s="7" t="s">
        <v>7</v>
      </c>
      <c r="O68" s="86">
        <f>+O70-SUM(O58:O67)</f>
        <v>117645865</v>
      </c>
      <c r="P68" s="91">
        <f>+O68/$O$70</f>
        <v>5.9982220512393818E-2</v>
      </c>
      <c r="R68" s="7" t="s">
        <v>5</v>
      </c>
      <c r="S68" s="86">
        <v>1260480</v>
      </c>
      <c r="T68" s="86"/>
    </row>
    <row r="69" spans="1:21" s="5" customFormat="1" x14ac:dyDescent="0.2">
      <c r="A69" s="95"/>
      <c r="B69" s="7">
        <v>2018</v>
      </c>
      <c r="C69" s="86">
        <v>2635.279</v>
      </c>
      <c r="D69" s="86">
        <v>1004</v>
      </c>
      <c r="E69" s="93">
        <f t="shared" si="0"/>
        <v>0.38098432841456253</v>
      </c>
      <c r="F69" s="94">
        <f>+D69/D68-1</f>
        <v>-7.2517321016166258E-2</v>
      </c>
      <c r="G69" s="94">
        <f t="shared" si="2"/>
        <v>7.8706099058534651E-2</v>
      </c>
      <c r="K69" s="7"/>
      <c r="L69" s="6"/>
      <c r="R69" s="7" t="s">
        <v>22</v>
      </c>
      <c r="S69" s="86">
        <v>10771671</v>
      </c>
      <c r="T69" s="86"/>
    </row>
    <row r="70" spans="1:21" s="5" customFormat="1" x14ac:dyDescent="0.2">
      <c r="A70" s="95"/>
      <c r="B70" s="7">
        <v>2019</v>
      </c>
      <c r="C70" s="86">
        <v>2803.7</v>
      </c>
      <c r="D70" s="86">
        <v>1228.9000000000001</v>
      </c>
      <c r="E70" s="93">
        <f t="shared" si="0"/>
        <v>0.43831365695331176</v>
      </c>
      <c r="F70" s="94">
        <f t="shared" si="1"/>
        <v>0.22400398406374511</v>
      </c>
      <c r="G70" s="94">
        <f t="shared" si="2"/>
        <v>6.3910121091542704E-2</v>
      </c>
      <c r="K70" s="7"/>
      <c r="L70" s="6"/>
      <c r="N70" s="7" t="s">
        <v>2</v>
      </c>
      <c r="O70" s="86">
        <v>1961345612</v>
      </c>
      <c r="P70" s="89"/>
      <c r="R70" s="7"/>
    </row>
    <row r="71" spans="1:21" s="5" customFormat="1" x14ac:dyDescent="0.2">
      <c r="A71" s="95"/>
      <c r="B71" s="7">
        <v>2020</v>
      </c>
      <c r="C71" s="86">
        <v>3039.75</v>
      </c>
      <c r="D71" s="86">
        <v>1378</v>
      </c>
      <c r="E71" s="93">
        <f t="shared" si="0"/>
        <v>0.45332675384488857</v>
      </c>
      <c r="F71" s="94">
        <f>+D71/D70-1</f>
        <v>0.12132801692570583</v>
      </c>
      <c r="G71" s="94">
        <f t="shared" si="2"/>
        <v>8.4192317295003205E-2</v>
      </c>
      <c r="K71" s="7"/>
      <c r="L71" s="6"/>
      <c r="R71" s="96"/>
    </row>
    <row r="72" spans="1:21" s="5" customFormat="1" x14ac:dyDescent="0.2">
      <c r="A72" s="95"/>
      <c r="B72" s="7">
        <v>2021</v>
      </c>
      <c r="C72" s="86">
        <v>3363</v>
      </c>
      <c r="D72" s="86">
        <v>1382.3</v>
      </c>
      <c r="E72" s="93">
        <f t="shared" si="0"/>
        <v>0.41103181683021112</v>
      </c>
      <c r="F72" s="94">
        <f t="shared" ref="F72:F73" si="3">+D72/D71-1</f>
        <v>3.1204644412190508E-3</v>
      </c>
      <c r="G72" s="94">
        <f t="shared" si="2"/>
        <v>0.10634098198865027</v>
      </c>
      <c r="K72" s="7"/>
      <c r="L72" s="6"/>
      <c r="R72" s="96"/>
    </row>
    <row r="73" spans="1:21" s="5" customFormat="1" x14ac:dyDescent="0.2">
      <c r="A73" s="95"/>
      <c r="B73" s="7">
        <v>2022</v>
      </c>
      <c r="C73" s="86">
        <v>3768</v>
      </c>
      <c r="D73" s="86">
        <v>1961.345</v>
      </c>
      <c r="E73" s="93">
        <f t="shared" si="0"/>
        <v>0.52052680467091295</v>
      </c>
      <c r="F73" s="94">
        <f t="shared" si="3"/>
        <v>0.41889965998697831</v>
      </c>
      <c r="G73" s="94">
        <f t="shared" si="2"/>
        <v>0.12042818911685993</v>
      </c>
      <c r="K73" s="7"/>
      <c r="L73" s="6"/>
      <c r="R73" s="96"/>
    </row>
    <row r="74" spans="1:21" s="5" customFormat="1" x14ac:dyDescent="0.2">
      <c r="A74" s="95"/>
      <c r="B74" s="7"/>
      <c r="C74" s="86"/>
      <c r="D74" s="86"/>
      <c r="E74" s="93"/>
      <c r="F74" s="94"/>
      <c r="K74" s="7"/>
      <c r="L74" s="6"/>
    </row>
    <row r="75" spans="1:21" s="5" customFormat="1" x14ac:dyDescent="0.2">
      <c r="A75" s="95"/>
      <c r="B75" s="95" t="s">
        <v>1</v>
      </c>
      <c r="C75" s="95"/>
      <c r="K75" s="7"/>
      <c r="L75" s="6"/>
    </row>
    <row r="76" spans="1:21" s="5" customFormat="1" x14ac:dyDescent="0.2">
      <c r="A76" s="95"/>
      <c r="B76" s="95"/>
      <c r="C76" s="95"/>
      <c r="K76" s="7"/>
      <c r="L76" s="6"/>
    </row>
    <row r="77" spans="1:21" s="5" customFormat="1" x14ac:dyDescent="0.2">
      <c r="C77" s="86">
        <f t="shared" ref="C77:C84" si="4">-C60</f>
        <v>-2240</v>
      </c>
      <c r="E77" s="94"/>
      <c r="F77" s="5" t="s">
        <v>53</v>
      </c>
      <c r="G77" s="5">
        <f>+B73-B62</f>
        <v>11</v>
      </c>
      <c r="Q77" s="86"/>
      <c r="T77" s="86"/>
      <c r="U77" s="86"/>
    </row>
    <row r="78" spans="1:21" s="5" customFormat="1" x14ac:dyDescent="0.2">
      <c r="B78" s="7">
        <v>2010</v>
      </c>
      <c r="C78" s="86">
        <f t="shared" si="4"/>
        <v>-2273.9183309999999</v>
      </c>
      <c r="E78" s="96"/>
      <c r="G78" s="94">
        <f>+(D73/D62)^(1/10)</f>
        <v>1.1226209824370543</v>
      </c>
      <c r="J78" s="5">
        <f>+D73/D62</f>
        <v>3.1793003053069762</v>
      </c>
      <c r="L78" s="6"/>
      <c r="M78" s="8"/>
      <c r="P78" s="86"/>
      <c r="Q78" s="86"/>
      <c r="T78" s="86"/>
      <c r="U78" s="86"/>
    </row>
    <row r="79" spans="1:21" s="5" customFormat="1" x14ac:dyDescent="0.2">
      <c r="B79" s="7">
        <v>2011</v>
      </c>
      <c r="C79" s="86">
        <f t="shared" si="4"/>
        <v>-2236</v>
      </c>
      <c r="K79" s="7"/>
      <c r="L79" s="6"/>
      <c r="M79" s="8"/>
      <c r="O79" s="89"/>
      <c r="P79" s="86"/>
      <c r="Q79" s="86"/>
    </row>
    <row r="80" spans="1:21" s="5" customFormat="1" x14ac:dyDescent="0.2">
      <c r="B80" s="7">
        <v>2012</v>
      </c>
      <c r="C80" s="86">
        <f t="shared" si="4"/>
        <v>-2182.3464450000001</v>
      </c>
      <c r="K80" s="7"/>
      <c r="L80" s="6"/>
      <c r="M80" s="8"/>
      <c r="P80" s="86"/>
      <c r="Q80" s="86">
        <v>59902809944</v>
      </c>
      <c r="S80" s="87" t="s">
        <v>29</v>
      </c>
      <c r="T80" s="86">
        <v>79977128345</v>
      </c>
      <c r="U80" s="86"/>
    </row>
    <row r="81" spans="1:21" s="5" customFormat="1" x14ac:dyDescent="0.2">
      <c r="B81" s="7">
        <v>2013</v>
      </c>
      <c r="C81" s="86">
        <f t="shared" si="4"/>
        <v>-2071</v>
      </c>
      <c r="K81" s="7"/>
      <c r="L81" s="6"/>
      <c r="M81" s="8"/>
      <c r="P81" s="86"/>
      <c r="Q81" s="86">
        <v>53757392564</v>
      </c>
      <c r="S81" s="87" t="s">
        <v>31</v>
      </c>
      <c r="T81" s="86">
        <v>68145567972</v>
      </c>
      <c r="U81" s="86"/>
    </row>
    <row r="82" spans="1:21" s="5" customFormat="1" x14ac:dyDescent="0.2">
      <c r="B82" s="7">
        <v>2014</v>
      </c>
      <c r="C82" s="86">
        <f t="shared" si="4"/>
        <v>-2161.4332049999998</v>
      </c>
      <c r="H82" s="5">
        <f>+D73/D62</f>
        <v>3.1793003053069762</v>
      </c>
      <c r="K82" s="7"/>
      <c r="L82" s="89"/>
      <c r="M82" s="97"/>
      <c r="P82" s="86"/>
      <c r="Q82" s="86">
        <v>63531981559</v>
      </c>
      <c r="S82" s="87" t="s">
        <v>43</v>
      </c>
      <c r="T82" s="86">
        <v>82568359014</v>
      </c>
      <c r="U82" s="8">
        <f>+S66/T82</f>
        <v>4.5635353566383763E-2</v>
      </c>
    </row>
    <row r="83" spans="1:21" s="5" customFormat="1" x14ac:dyDescent="0.2">
      <c r="B83" s="7">
        <v>2015</v>
      </c>
      <c r="C83" s="86">
        <f t="shared" si="4"/>
        <v>-2357.0829079999999</v>
      </c>
      <c r="H83" s="5">
        <f>+H82^(1/12)</f>
        <v>1.1011867133100748</v>
      </c>
      <c r="K83" s="7"/>
      <c r="L83" s="89"/>
      <c r="M83" s="97"/>
      <c r="P83" s="8">
        <f>+O70/Q82</f>
        <v>3.0871784003440296E-2</v>
      </c>
    </row>
    <row r="84" spans="1:21" s="5" customFormat="1" x14ac:dyDescent="0.2">
      <c r="B84" s="7">
        <v>2016</v>
      </c>
      <c r="C84" s="86">
        <f t="shared" si="4"/>
        <v>-2429.3083339999998</v>
      </c>
      <c r="H84" s="96">
        <f>+H83-1</f>
        <v>0.10118671331007478</v>
      </c>
      <c r="K84" s="7"/>
      <c r="L84" s="89"/>
      <c r="M84" s="97"/>
      <c r="P84" s="86"/>
      <c r="S84" s="5">
        <f>+1.96/2.44</f>
        <v>0.80327868852459017</v>
      </c>
    </row>
    <row r="85" spans="1:21" s="5" customFormat="1" ht="14.25" customHeight="1" x14ac:dyDescent="0.2">
      <c r="B85" s="7">
        <v>2017</v>
      </c>
      <c r="C85" s="86">
        <f t="shared" ref="C85:C90" si="5">-C68</f>
        <v>-2443</v>
      </c>
      <c r="K85" s="7" t="s">
        <v>8</v>
      </c>
      <c r="L85" s="89"/>
      <c r="M85" s="97"/>
      <c r="P85" s="86"/>
    </row>
    <row r="86" spans="1:21" s="5" customFormat="1" ht="14.25" customHeight="1" x14ac:dyDescent="0.2">
      <c r="B86" s="7">
        <v>2018</v>
      </c>
      <c r="C86" s="86">
        <f t="shared" si="5"/>
        <v>-2635.279</v>
      </c>
      <c r="K86" s="7" t="s">
        <v>9</v>
      </c>
      <c r="L86" s="89"/>
      <c r="M86" s="97"/>
    </row>
    <row r="87" spans="1:21" s="5" customFormat="1" ht="14.25" customHeight="1" x14ac:dyDescent="0.2">
      <c r="B87" s="7">
        <v>2019</v>
      </c>
      <c r="C87" s="86">
        <f t="shared" si="5"/>
        <v>-2803.7</v>
      </c>
      <c r="K87" s="14"/>
      <c r="L87" s="89"/>
      <c r="M87" s="97"/>
    </row>
    <row r="88" spans="1:21" s="5" customFormat="1" ht="14.25" customHeight="1" x14ac:dyDescent="0.2">
      <c r="B88" s="7">
        <v>2020</v>
      </c>
      <c r="C88" s="86">
        <f t="shared" si="5"/>
        <v>-3039.75</v>
      </c>
      <c r="K88" s="14"/>
      <c r="L88" s="89"/>
      <c r="M88" s="97"/>
    </row>
    <row r="89" spans="1:21" s="5" customFormat="1" ht="14.25" customHeight="1" x14ac:dyDescent="0.2">
      <c r="B89" s="7">
        <v>2021</v>
      </c>
      <c r="C89" s="86">
        <f t="shared" si="5"/>
        <v>-3363</v>
      </c>
      <c r="H89" s="86"/>
      <c r="I89" s="86"/>
      <c r="K89" s="14"/>
      <c r="L89" s="89"/>
      <c r="M89" s="97"/>
      <c r="N89" s="13">
        <f>SUM(M72:M97)+M73+M70</f>
        <v>0</v>
      </c>
    </row>
    <row r="90" spans="1:21" s="5" customFormat="1" ht="14.25" customHeight="1" x14ac:dyDescent="0.2">
      <c r="B90" s="7">
        <v>2022</v>
      </c>
      <c r="C90" s="86">
        <f t="shared" si="5"/>
        <v>-3768</v>
      </c>
      <c r="H90" s="86"/>
      <c r="I90" s="86"/>
      <c r="K90" s="14"/>
      <c r="L90" s="89"/>
      <c r="M90" s="97"/>
      <c r="N90" s="13"/>
    </row>
    <row r="91" spans="1:21" s="5" customFormat="1" ht="14.25" customHeight="1" x14ac:dyDescent="0.2">
      <c r="B91" s="7"/>
      <c r="C91" s="86"/>
      <c r="H91" s="86"/>
      <c r="I91" s="86"/>
      <c r="K91" s="14"/>
      <c r="L91" s="89"/>
      <c r="M91" s="97"/>
      <c r="N91" s="13"/>
    </row>
    <row r="92" spans="1:21" s="5" customFormat="1" ht="14.25" customHeight="1" x14ac:dyDescent="0.2">
      <c r="B92" s="7"/>
      <c r="C92" s="86"/>
      <c r="I92" s="86"/>
      <c r="K92" s="14"/>
      <c r="L92" s="89"/>
      <c r="M92" s="97"/>
      <c r="N92" s="13"/>
    </row>
    <row r="93" spans="1:21" s="5" customFormat="1" ht="14.25" customHeight="1" x14ac:dyDescent="0.2">
      <c r="A93" s="98"/>
      <c r="B93" s="98"/>
      <c r="C93" s="99"/>
      <c r="D93" s="14"/>
      <c r="E93" s="14"/>
      <c r="F93" s="14"/>
      <c r="I93" s="86"/>
      <c r="J93" s="14"/>
      <c r="K93" s="14"/>
      <c r="L93" s="89"/>
      <c r="M93" s="97"/>
      <c r="N93" s="13"/>
    </row>
    <row r="94" spans="1:21" s="5" customFormat="1" ht="14.25" customHeight="1" x14ac:dyDescent="0.2">
      <c r="A94" s="98"/>
      <c r="B94" s="98"/>
      <c r="C94" s="100"/>
      <c r="D94" s="14"/>
      <c r="E94" s="14"/>
      <c r="F94" s="14"/>
      <c r="I94" s="86"/>
      <c r="J94" s="14"/>
      <c r="K94" s="14"/>
      <c r="L94" s="89"/>
      <c r="M94" s="97"/>
      <c r="N94" s="13"/>
    </row>
    <row r="95" spans="1:21" s="5" customFormat="1" ht="14.25" customHeight="1" x14ac:dyDescent="0.2">
      <c r="A95" s="98"/>
      <c r="B95" s="98"/>
      <c r="C95" s="100"/>
      <c r="D95" s="101"/>
      <c r="E95" s="101"/>
      <c r="F95" s="101"/>
      <c r="G95" s="101"/>
      <c r="H95" s="86"/>
      <c r="I95" s="86"/>
      <c r="J95" s="14"/>
      <c r="K95" s="14"/>
      <c r="L95" s="89"/>
      <c r="M95" s="97"/>
    </row>
    <row r="96" spans="1:21" s="5" customFormat="1" ht="14.25" customHeight="1" x14ac:dyDescent="0.2">
      <c r="A96" s="98"/>
      <c r="B96" s="98"/>
      <c r="C96" s="102"/>
      <c r="D96" s="101"/>
      <c r="E96" s="101"/>
      <c r="F96" s="101"/>
      <c r="G96" s="101"/>
      <c r="H96" s="86"/>
      <c r="I96" s="86"/>
      <c r="J96" s="14"/>
      <c r="K96" s="15"/>
      <c r="L96" s="89"/>
      <c r="M96" s="97"/>
    </row>
    <row r="97" spans="1:14" s="5" customFormat="1" ht="14.25" customHeight="1" x14ac:dyDescent="0.2">
      <c r="A97" s="103"/>
      <c r="B97" s="104"/>
      <c r="C97" s="105"/>
      <c r="D97" s="106"/>
      <c r="E97" s="15"/>
      <c r="F97" s="106"/>
      <c r="G97" s="15"/>
      <c r="H97" s="106"/>
      <c r="I97" s="15"/>
      <c r="J97" s="106"/>
      <c r="K97" s="15"/>
      <c r="L97" s="89"/>
      <c r="M97" s="97"/>
    </row>
    <row r="98" spans="1:14" s="5" customFormat="1" ht="14.25" customHeight="1" x14ac:dyDescent="0.2">
      <c r="A98" s="103"/>
      <c r="B98" s="107"/>
      <c r="C98" s="105"/>
      <c r="D98" s="106"/>
      <c r="E98" s="15"/>
      <c r="F98" s="106"/>
      <c r="G98" s="15"/>
      <c r="H98" s="106"/>
      <c r="I98" s="15"/>
      <c r="J98" s="106"/>
      <c r="K98" s="15"/>
      <c r="L98" s="6"/>
      <c r="M98" s="8"/>
    </row>
    <row r="99" spans="1:14" s="5" customFormat="1" ht="14.25" customHeight="1" x14ac:dyDescent="0.2">
      <c r="A99" s="103"/>
      <c r="B99" s="107"/>
      <c r="C99" s="105"/>
      <c r="D99" s="106"/>
      <c r="E99" s="15"/>
      <c r="F99" s="106"/>
      <c r="G99" s="15"/>
      <c r="H99" s="106"/>
      <c r="I99" s="15"/>
      <c r="J99" s="106"/>
      <c r="K99" s="15"/>
      <c r="L99" s="6"/>
      <c r="M99" s="8"/>
    </row>
    <row r="100" spans="1:14" s="5" customFormat="1" ht="14.25" customHeight="1" x14ac:dyDescent="0.2">
      <c r="A100" s="103"/>
      <c r="B100" s="107"/>
      <c r="C100" s="105"/>
      <c r="D100" s="106"/>
      <c r="E100" s="15"/>
      <c r="F100" s="106"/>
      <c r="G100" s="15"/>
      <c r="H100" s="106"/>
      <c r="I100" s="15"/>
      <c r="J100" s="106"/>
      <c r="K100" s="15"/>
    </row>
    <row r="101" spans="1:14" s="5" customFormat="1" ht="14.25" customHeight="1" x14ac:dyDescent="0.2">
      <c r="A101" s="103"/>
      <c r="B101" s="107"/>
      <c r="C101" s="105"/>
      <c r="D101" s="106"/>
      <c r="E101" s="15"/>
      <c r="F101" s="108" t="s">
        <v>12</v>
      </c>
      <c r="G101" s="87" t="s">
        <v>42</v>
      </c>
      <c r="H101" s="109"/>
      <c r="I101" s="66"/>
      <c r="J101" s="109"/>
      <c r="K101" s="66"/>
    </row>
    <row r="102" spans="1:14" s="5" customFormat="1" ht="14.25" customHeight="1" x14ac:dyDescent="0.2">
      <c r="A102" s="103"/>
      <c r="B102" s="107"/>
      <c r="C102" s="105"/>
      <c r="D102" s="106"/>
      <c r="E102" s="15"/>
      <c r="F102" s="110"/>
      <c r="G102" s="87" t="s">
        <v>13</v>
      </c>
      <c r="H102" s="109"/>
      <c r="I102" s="66"/>
      <c r="J102" s="109"/>
      <c r="K102" s="66"/>
    </row>
    <row r="103" spans="1:14" s="5" customFormat="1" ht="14.25" customHeight="1" x14ac:dyDescent="0.2">
      <c r="A103" s="103"/>
      <c r="B103" s="107"/>
      <c r="C103" s="105"/>
      <c r="D103" s="106"/>
      <c r="E103" s="15"/>
      <c r="F103" s="110"/>
      <c r="H103" s="111"/>
      <c r="I103" s="87"/>
      <c r="J103" s="87"/>
      <c r="K103" s="87"/>
      <c r="L103" s="87"/>
      <c r="M103" s="87"/>
    </row>
    <row r="104" spans="1:14" s="5" customFormat="1" ht="14.25" customHeight="1" x14ac:dyDescent="0.2">
      <c r="A104" s="103"/>
      <c r="B104" s="107"/>
      <c r="C104" s="105"/>
      <c r="D104" s="106"/>
      <c r="E104" s="15"/>
      <c r="F104" s="110"/>
      <c r="G104" s="87" t="s">
        <v>44</v>
      </c>
      <c r="H104" s="109"/>
      <c r="I104" s="87"/>
      <c r="J104" s="87"/>
      <c r="K104" s="87"/>
      <c r="L104" s="87"/>
      <c r="M104" s="87"/>
    </row>
    <row r="105" spans="1:14" s="5" customFormat="1" ht="14.25" customHeight="1" x14ac:dyDescent="0.2">
      <c r="A105" s="103"/>
      <c r="B105" s="107"/>
      <c r="C105" s="105"/>
      <c r="D105" s="106"/>
      <c r="E105" s="15"/>
      <c r="F105" s="110"/>
      <c r="G105" s="87" t="s">
        <v>15</v>
      </c>
      <c r="H105" s="109"/>
      <c r="I105" s="87"/>
      <c r="J105" s="87"/>
      <c r="K105" s="87"/>
      <c r="L105" s="87"/>
      <c r="M105" s="87"/>
      <c r="N105" s="87"/>
    </row>
    <row r="106" spans="1:14" s="5" customFormat="1" ht="14.25" customHeight="1" x14ac:dyDescent="0.2">
      <c r="A106" s="103"/>
      <c r="B106" s="107"/>
      <c r="C106" s="105"/>
      <c r="D106" s="106"/>
      <c r="E106" s="15"/>
      <c r="F106" s="110"/>
      <c r="G106" s="87" t="s">
        <v>16</v>
      </c>
      <c r="H106" s="109"/>
      <c r="I106" s="87"/>
      <c r="J106" s="87"/>
      <c r="K106" s="87"/>
      <c r="L106" s="87"/>
      <c r="M106" s="87"/>
      <c r="N106" s="87"/>
    </row>
    <row r="107" spans="1:14" s="5" customFormat="1" ht="14.25" customHeight="1" x14ac:dyDescent="0.2">
      <c r="A107" s="103"/>
      <c r="B107" s="107"/>
      <c r="C107" s="105"/>
      <c r="D107" s="106"/>
      <c r="E107" s="15"/>
      <c r="F107" s="112"/>
      <c r="G107" s="87" t="s">
        <v>14</v>
      </c>
      <c r="H107" s="111"/>
      <c r="I107" s="87" t="s">
        <v>14</v>
      </c>
      <c r="J107" s="87"/>
      <c r="K107" s="87" t="s">
        <v>14</v>
      </c>
      <c r="L107" s="87"/>
      <c r="M107" s="87"/>
      <c r="N107" s="87"/>
    </row>
    <row r="108" spans="1:14" s="5" customFormat="1" ht="14.25" customHeight="1" x14ac:dyDescent="0.2">
      <c r="A108" s="103"/>
      <c r="B108" s="107"/>
      <c r="C108" s="105"/>
      <c r="D108" s="106"/>
      <c r="E108" s="15"/>
      <c r="F108" s="106" t="s">
        <v>2</v>
      </c>
      <c r="H108" s="106"/>
      <c r="J108" s="87"/>
      <c r="L108" s="87"/>
      <c r="M108" s="87"/>
      <c r="N108" s="87"/>
    </row>
    <row r="109" spans="1:14" s="5" customFormat="1" ht="14.25" customHeight="1" x14ac:dyDescent="0.2">
      <c r="I109" s="87"/>
      <c r="J109" s="87"/>
      <c r="K109" s="87"/>
      <c r="L109" s="87"/>
      <c r="M109" s="87"/>
      <c r="N109" s="87"/>
    </row>
    <row r="110" spans="1:14" s="5" customFormat="1" ht="14.25" customHeight="1" x14ac:dyDescent="0.2">
      <c r="N110" s="87"/>
    </row>
    <row r="111" spans="1:14" s="5" customFormat="1" ht="13.9" customHeight="1" x14ac:dyDescent="0.2">
      <c r="N111" s="87"/>
    </row>
    <row r="112" spans="1:14" s="5" customFormat="1" ht="14.25" customHeight="1" x14ac:dyDescent="0.2"/>
    <row r="113" spans="1:12" s="5" customFormat="1" ht="123.75" customHeight="1" x14ac:dyDescent="0.2">
      <c r="K113" s="16"/>
      <c r="L113" s="16"/>
    </row>
    <row r="114" spans="1:12" s="5" customFormat="1" ht="14.25" customHeight="1" x14ac:dyDescent="0.2">
      <c r="A114" s="113"/>
      <c r="B114" s="113"/>
      <c r="C114" s="113"/>
      <c r="D114" s="114"/>
      <c r="E114" s="16"/>
      <c r="F114" s="115"/>
      <c r="G114" s="16"/>
      <c r="H114" s="16"/>
      <c r="I114" s="16"/>
      <c r="J114" s="16"/>
      <c r="K114" s="16"/>
      <c r="L114" s="16"/>
    </row>
    <row r="115" spans="1:12" s="5" customFormat="1" ht="14.25" customHeight="1" x14ac:dyDescent="0.2">
      <c r="A115" s="113"/>
      <c r="B115" s="113"/>
      <c r="C115" s="113"/>
      <c r="D115" s="114"/>
      <c r="E115" s="16"/>
      <c r="F115" s="16"/>
      <c r="G115" s="16"/>
      <c r="H115" s="16"/>
      <c r="I115" s="16"/>
      <c r="J115" s="16"/>
      <c r="K115" s="17"/>
      <c r="L115" s="17"/>
    </row>
    <row r="116" spans="1:12" s="5" customFormat="1" ht="14.25" customHeight="1" x14ac:dyDescent="0.2">
      <c r="A116" s="116"/>
      <c r="B116" s="116"/>
      <c r="C116" s="117"/>
      <c r="D116" s="118"/>
      <c r="E116" s="17"/>
      <c r="F116" s="17"/>
      <c r="G116" s="17"/>
      <c r="H116" s="17"/>
      <c r="I116" s="17"/>
      <c r="J116" s="17"/>
      <c r="K116" s="17"/>
      <c r="L116" s="17"/>
    </row>
    <row r="117" spans="1:12" s="5" customFormat="1" ht="14.25" customHeight="1" x14ac:dyDescent="0.2">
      <c r="A117" s="116"/>
      <c r="B117" s="116"/>
      <c r="C117" s="119"/>
      <c r="D117" s="118"/>
      <c r="E117" s="17"/>
      <c r="F117" s="17"/>
      <c r="G117" s="17"/>
      <c r="H117" s="17"/>
      <c r="I117" s="17"/>
      <c r="J117" s="17"/>
      <c r="K117" s="17"/>
      <c r="L117" s="17"/>
    </row>
    <row r="118" spans="1:12" s="5" customFormat="1" ht="14.25" customHeight="1" x14ac:dyDescent="0.2">
      <c r="A118" s="116"/>
      <c r="B118" s="116"/>
      <c r="C118" s="119"/>
      <c r="D118" s="118"/>
      <c r="E118" s="17"/>
      <c r="F118" s="17"/>
      <c r="G118" s="17"/>
      <c r="H118" s="17"/>
      <c r="I118" s="17"/>
      <c r="J118" s="17"/>
      <c r="K118" s="17"/>
      <c r="L118" s="17"/>
    </row>
    <row r="119" spans="1:12" s="5" customFormat="1" ht="14.25" customHeight="1" x14ac:dyDescent="0.2">
      <c r="A119" s="116"/>
      <c r="B119" s="116"/>
      <c r="C119" s="119"/>
      <c r="D119" s="118"/>
      <c r="E119" s="17"/>
      <c r="F119" s="17"/>
      <c r="G119" s="17"/>
      <c r="H119" s="17"/>
      <c r="I119" s="17"/>
      <c r="J119" s="17"/>
      <c r="K119" s="17"/>
      <c r="L119" s="17"/>
    </row>
    <row r="120" spans="1:12" s="5" customFormat="1" ht="14.25" customHeight="1" x14ac:dyDescent="0.2">
      <c r="A120" s="116"/>
      <c r="B120" s="116"/>
      <c r="C120" s="119"/>
      <c r="D120" s="118"/>
      <c r="E120" s="17"/>
      <c r="F120" s="17"/>
      <c r="G120" s="17"/>
      <c r="H120" s="17"/>
      <c r="I120" s="17"/>
      <c r="J120" s="17"/>
      <c r="K120" s="17"/>
      <c r="L120" s="17"/>
    </row>
    <row r="121" spans="1:12" s="5" customFormat="1" ht="14.25" customHeight="1" x14ac:dyDescent="0.2">
      <c r="A121" s="116"/>
      <c r="B121" s="116"/>
      <c r="C121" s="119"/>
      <c r="D121" s="118"/>
      <c r="E121" s="17"/>
      <c r="F121" s="17"/>
      <c r="G121" s="17"/>
      <c r="H121" s="17"/>
      <c r="I121" s="17"/>
      <c r="J121" s="17"/>
      <c r="K121" s="17"/>
      <c r="L121" s="17"/>
    </row>
    <row r="122" spans="1:12" s="5" customFormat="1" ht="14.25" customHeight="1" x14ac:dyDescent="0.2">
      <c r="A122" s="116"/>
      <c r="B122" s="116"/>
      <c r="C122" s="119"/>
      <c r="D122" s="118"/>
      <c r="E122" s="17"/>
      <c r="F122" s="17"/>
      <c r="G122" s="17"/>
      <c r="H122" s="17"/>
      <c r="I122" s="17"/>
      <c r="J122" s="17"/>
    </row>
    <row r="123" spans="1:12" s="5" customFormat="1" x14ac:dyDescent="0.2"/>
    <row r="124" spans="1:12" s="5" customFormat="1" x14ac:dyDescent="0.2">
      <c r="K124" s="12"/>
      <c r="L124" s="12"/>
    </row>
    <row r="125" spans="1:12" s="5" customFormat="1" x14ac:dyDescent="0.2"/>
    <row r="126" spans="1:12" s="5" customFormat="1" x14ac:dyDescent="0.2"/>
    <row r="127" spans="1:12" s="5" customFormat="1" x14ac:dyDescent="0.2"/>
    <row r="128" spans="1:12" s="5" customFormat="1" x14ac:dyDescent="0.2"/>
    <row r="129" spans="1:22" s="5" customFormat="1" x14ac:dyDescent="0.2"/>
    <row r="130" spans="1:22" s="5" customFormat="1" x14ac:dyDescent="0.2"/>
    <row r="131" spans="1:22" s="5" customFormat="1" x14ac:dyDescent="0.2">
      <c r="A131" s="120"/>
      <c r="B131" s="121"/>
      <c r="C131" s="121"/>
      <c r="D131" s="121"/>
      <c r="E131" s="121"/>
      <c r="F131" s="121"/>
      <c r="I131" s="121"/>
      <c r="J131" s="121"/>
    </row>
    <row r="132" spans="1:22" s="5" customFormat="1" x14ac:dyDescent="0.2">
      <c r="A132" s="120"/>
      <c r="B132" s="121"/>
      <c r="C132" s="121"/>
      <c r="D132" s="121"/>
      <c r="E132" s="121"/>
      <c r="F132" s="121"/>
      <c r="I132" s="121"/>
      <c r="J132" s="121"/>
    </row>
    <row r="133" spans="1:22" s="89" customFormat="1" x14ac:dyDescent="0.2">
      <c r="A133" s="5"/>
      <c r="B133" s="5"/>
      <c r="C133" s="5"/>
      <c r="D133" s="5"/>
      <c r="E133" s="12"/>
      <c r="F133" s="12"/>
      <c r="G133" s="12"/>
      <c r="H133" s="12"/>
      <c r="I133" s="12"/>
      <c r="J133" s="1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s="89" customForma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s="89" customForma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">
      <c r="A136" s="18"/>
      <c r="D136" s="18"/>
      <c r="E136" s="18"/>
      <c r="F136" s="18"/>
      <c r="G136" s="18"/>
      <c r="H136" s="18"/>
      <c r="I136" s="18"/>
      <c r="J136" s="18"/>
      <c r="K136" s="5"/>
      <c r="L136" s="5"/>
      <c r="M136" s="5"/>
      <c r="N136" s="5"/>
      <c r="O136" s="5"/>
      <c r="P136" s="5"/>
    </row>
    <row r="137" spans="1:22" x14ac:dyDescent="0.2">
      <c r="A137" s="18"/>
      <c r="D137" s="18"/>
      <c r="E137" s="18"/>
      <c r="F137" s="18"/>
      <c r="G137" s="18"/>
      <c r="H137" s="18"/>
      <c r="I137" s="18"/>
      <c r="J137" s="18"/>
    </row>
    <row r="138" spans="1:22" x14ac:dyDescent="0.2">
      <c r="A138" s="1"/>
      <c r="D138" s="1"/>
      <c r="E138" s="1"/>
      <c r="F138" s="1"/>
      <c r="G138" s="1"/>
      <c r="H138" s="1"/>
    </row>
    <row r="139" spans="1:22" x14ac:dyDescent="0.2">
      <c r="A139" s="1"/>
      <c r="D139" s="1"/>
      <c r="E139" s="1"/>
      <c r="F139" s="1"/>
      <c r="G139" s="1"/>
      <c r="H139" s="1"/>
    </row>
  </sheetData>
  <mergeCells count="9">
    <mergeCell ref="A93:B96"/>
    <mergeCell ref="C93:C96"/>
    <mergeCell ref="A97:A108"/>
    <mergeCell ref="B97:B108"/>
    <mergeCell ref="A114:A115"/>
    <mergeCell ref="B114:C115"/>
    <mergeCell ref="A116:A122"/>
    <mergeCell ref="B116:B122"/>
    <mergeCell ref="C116:C122"/>
  </mergeCells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74" orientation="landscape" r:id="rId1"/>
  <headerFooter>
    <oddHeader>&amp;C&amp;16&amp;K08+000 Indústria Farmacêutica em Portugal - Balança Comercial</oddHeader>
    <oddFooter>&amp;C&amp;7NEA - Núcleo de Estudos e Análise da APIFARMA</oddFooter>
  </headerFooter>
  <rowBreaks count="1" manualBreakCount="1">
    <brk id="4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Balança</vt:lpstr>
      <vt:lpstr>Balança (2)</vt:lpstr>
      <vt:lpstr>Balança!Área_de_Impressão</vt:lpstr>
      <vt:lpstr>'Balança (2)'!Área_de_Impressão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Costa</dc:creator>
  <cp:lastModifiedBy>Paula Costa</cp:lastModifiedBy>
  <cp:lastPrinted>2023-03-02T11:56:23Z</cp:lastPrinted>
  <dcterms:created xsi:type="dcterms:W3CDTF">2015-05-12T09:23:51Z</dcterms:created>
  <dcterms:modified xsi:type="dcterms:W3CDTF">2023-03-03T16:46:59Z</dcterms:modified>
</cp:coreProperties>
</file>